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d.docs.live.net/1fd5a6f06f966e53/Documents/VSDS/25/Výkresy/Kopřivnice-Pod Bílou horou/Rozpočet/Výkaz výměr/"/>
    </mc:Choice>
  </mc:AlternateContent>
  <xr:revisionPtr revIDLastSave="6" documentId="8_{B71150C6-B624-4C4E-9B99-14C5F3127B1B}" xr6:coauthVersionLast="47" xr6:coauthVersionMax="47" xr10:uidLastSave="{3E7A9B85-8ECA-4D67-827E-623A90379E30}"/>
  <bookViews>
    <workbookView xWindow="9585" yWindow="7860" windowWidth="33090" windowHeight="23820" xr2:uid="{00000000-000D-0000-FFFF-FFFF00000000}"/>
  </bookViews>
  <sheets>
    <sheet name="Rekapitulace stavby" sheetId="1" r:id="rId1"/>
    <sheet name="SO 01 - Všeobecné položky" sheetId="2" r:id="rId2"/>
    <sheet name="SO 02 - Komunikace" sheetId="3" r:id="rId3"/>
    <sheet name="SO 03 - Nový chodník" sheetId="4" r:id="rId4"/>
    <sheet name="SO 04 - Nové plochy pro k..." sheetId="5" r:id="rId5"/>
    <sheet name="SO 05 - Propojovací chodníky" sheetId="6" r:id="rId6"/>
    <sheet name="SO 06 - Sjezdy" sheetId="7" r:id="rId7"/>
  </sheets>
  <definedNames>
    <definedName name="_xlnm._FilterDatabase" localSheetId="1" hidden="1">'SO 01 - Všeobecné položky'!$C$116:$K$123</definedName>
    <definedName name="_xlnm._FilterDatabase" localSheetId="2" hidden="1">'SO 02 - Komunikace'!$C$122:$K$214</definedName>
    <definedName name="_xlnm._FilterDatabase" localSheetId="3" hidden="1">'SO 03 - Nový chodník'!$C$121:$K$154</definedName>
    <definedName name="_xlnm._FilterDatabase" localSheetId="4" hidden="1">'SO 04 - Nové plochy pro k...'!$C$121:$K$150</definedName>
    <definedName name="_xlnm._FilterDatabase" localSheetId="5" hidden="1">'SO 05 - Propojovací chodníky'!$C$121:$K$144</definedName>
    <definedName name="_xlnm._FilterDatabase" localSheetId="6" hidden="1">'SO 06 - Sjezdy'!$C$121:$K$146</definedName>
    <definedName name="_xlnm.Print_Titles" localSheetId="0">'Rekapitulace stavby'!$92:$92</definedName>
    <definedName name="_xlnm.Print_Titles" localSheetId="1">'SO 01 - Všeobecné položky'!$116:$116</definedName>
    <definedName name="_xlnm.Print_Titles" localSheetId="2">'SO 02 - Komunikace'!$122:$122</definedName>
    <definedName name="_xlnm.Print_Titles" localSheetId="3">'SO 03 - Nový chodník'!$121:$121</definedName>
    <definedName name="_xlnm.Print_Titles" localSheetId="4">'SO 04 - Nové plochy pro k...'!$121:$121</definedName>
    <definedName name="_xlnm.Print_Titles" localSheetId="5">'SO 05 - Propojovací chodníky'!$121:$121</definedName>
    <definedName name="_xlnm.Print_Titles" localSheetId="6">'SO 06 - Sjezdy'!$121:$121</definedName>
    <definedName name="_xlnm.Print_Area" localSheetId="0">'Rekapitulace stavby'!$D$4:$AO$76,'Rekapitulace stavby'!$C$82:$AQ$101</definedName>
    <definedName name="_xlnm.Print_Area" localSheetId="1">'SO 01 - Všeobecné položky'!$C$4:$J$76,'SO 01 - Všeobecné položky'!$C$104:$J$123</definedName>
    <definedName name="_xlnm.Print_Area" localSheetId="2">'SO 02 - Komunikace'!$C$4:$J$76,'SO 02 - Komunikace'!$C$110:$J$214</definedName>
    <definedName name="_xlnm.Print_Area" localSheetId="3">'SO 03 - Nový chodník'!$C$4:$J$76,'SO 03 - Nový chodník'!$C$109:$J$154</definedName>
    <definedName name="_xlnm.Print_Area" localSheetId="4">'SO 04 - Nové plochy pro k...'!$C$4:$J$76,'SO 04 - Nové plochy pro k...'!$C$109:$J$150</definedName>
    <definedName name="_xlnm.Print_Area" localSheetId="5">'SO 05 - Propojovací chodníky'!$C$4:$J$76,'SO 05 - Propojovací chodníky'!$C$109:$J$144</definedName>
    <definedName name="_xlnm.Print_Area" localSheetId="6">'SO 06 - Sjezdy'!$C$4:$J$76,'SO 06 - Sjezdy'!$C$109:$J$146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7" l="1"/>
  <c r="J36" i="7"/>
  <c r="AY100" i="1" s="1"/>
  <c r="J35" i="7"/>
  <c r="AX100" i="1"/>
  <c r="BI146" i="7"/>
  <c r="BH146" i="7"/>
  <c r="BG146" i="7"/>
  <c r="BF146" i="7"/>
  <c r="T146" i="7"/>
  <c r="T145" i="7"/>
  <c r="R146" i="7"/>
  <c r="R145" i="7" s="1"/>
  <c r="P146" i="7"/>
  <c r="P145" i="7" s="1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F116" i="7"/>
  <c r="E114" i="7"/>
  <c r="F89" i="7"/>
  <c r="E87" i="7"/>
  <c r="J24" i="7"/>
  <c r="E24" i="7"/>
  <c r="J119" i="7" s="1"/>
  <c r="J23" i="7"/>
  <c r="J21" i="7"/>
  <c r="E21" i="7"/>
  <c r="J91" i="7" s="1"/>
  <c r="J20" i="7"/>
  <c r="J18" i="7"/>
  <c r="E18" i="7"/>
  <c r="F92" i="7" s="1"/>
  <c r="J17" i="7"/>
  <c r="J15" i="7"/>
  <c r="E15" i="7"/>
  <c r="F91" i="7" s="1"/>
  <c r="J14" i="7"/>
  <c r="J12" i="7"/>
  <c r="J116" i="7" s="1"/>
  <c r="E7" i="7"/>
  <c r="E112" i="7" s="1"/>
  <c r="J37" i="6"/>
  <c r="J36" i="6"/>
  <c r="AY99" i="1" s="1"/>
  <c r="J35" i="6"/>
  <c r="AX99" i="1"/>
  <c r="BI144" i="6"/>
  <c r="BH144" i="6"/>
  <c r="BG144" i="6"/>
  <c r="BF144" i="6"/>
  <c r="T144" i="6"/>
  <c r="T143" i="6" s="1"/>
  <c r="R144" i="6"/>
  <c r="R143" i="6" s="1"/>
  <c r="P144" i="6"/>
  <c r="P143" i="6" s="1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F116" i="6"/>
  <c r="E114" i="6"/>
  <c r="F89" i="6"/>
  <c r="E87" i="6"/>
  <c r="J24" i="6"/>
  <c r="E24" i="6"/>
  <c r="J119" i="6" s="1"/>
  <c r="J23" i="6"/>
  <c r="J21" i="6"/>
  <c r="E21" i="6"/>
  <c r="J118" i="6" s="1"/>
  <c r="J20" i="6"/>
  <c r="J18" i="6"/>
  <c r="E18" i="6"/>
  <c r="F119" i="6" s="1"/>
  <c r="J17" i="6"/>
  <c r="J15" i="6"/>
  <c r="E15" i="6"/>
  <c r="F91" i="6" s="1"/>
  <c r="J14" i="6"/>
  <c r="J12" i="6"/>
  <c r="J116" i="6"/>
  <c r="E7" i="6"/>
  <c r="E85" i="6" s="1"/>
  <c r="J37" i="5"/>
  <c r="J36" i="5"/>
  <c r="AY98" i="1" s="1"/>
  <c r="J35" i="5"/>
  <c r="AX98" i="1" s="1"/>
  <c r="BI150" i="5"/>
  <c r="BH150" i="5"/>
  <c r="BG150" i="5"/>
  <c r="BF150" i="5"/>
  <c r="T150" i="5"/>
  <c r="T149" i="5" s="1"/>
  <c r="R150" i="5"/>
  <c r="R149" i="5"/>
  <c r="P150" i="5"/>
  <c r="P149" i="5" s="1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F116" i="5"/>
  <c r="E114" i="5"/>
  <c r="F89" i="5"/>
  <c r="E87" i="5"/>
  <c r="J24" i="5"/>
  <c r="E24" i="5"/>
  <c r="J92" i="5" s="1"/>
  <c r="J23" i="5"/>
  <c r="J21" i="5"/>
  <c r="E21" i="5"/>
  <c r="J118" i="5" s="1"/>
  <c r="J20" i="5"/>
  <c r="J18" i="5"/>
  <c r="E18" i="5"/>
  <c r="F119" i="5" s="1"/>
  <c r="J17" i="5"/>
  <c r="J15" i="5"/>
  <c r="E15" i="5"/>
  <c r="F118" i="5" s="1"/>
  <c r="J14" i="5"/>
  <c r="J12" i="5"/>
  <c r="J116" i="5"/>
  <c r="E7" i="5"/>
  <c r="E85" i="5"/>
  <c r="J37" i="4"/>
  <c r="J36" i="4"/>
  <c r="AY97" i="1" s="1"/>
  <c r="J35" i="4"/>
  <c r="AX97" i="1" s="1"/>
  <c r="BI154" i="4"/>
  <c r="BH154" i="4"/>
  <c r="BG154" i="4"/>
  <c r="BF154" i="4"/>
  <c r="T154" i="4"/>
  <c r="T153" i="4" s="1"/>
  <c r="R154" i="4"/>
  <c r="R153" i="4"/>
  <c r="P154" i="4"/>
  <c r="P153" i="4" s="1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F116" i="4"/>
  <c r="E114" i="4"/>
  <c r="F89" i="4"/>
  <c r="E87" i="4"/>
  <c r="J24" i="4"/>
  <c r="E24" i="4"/>
  <c r="J92" i="4"/>
  <c r="J23" i="4"/>
  <c r="J21" i="4"/>
  <c r="E21" i="4"/>
  <c r="J118" i="4" s="1"/>
  <c r="J20" i="4"/>
  <c r="J18" i="4"/>
  <c r="E18" i="4"/>
  <c r="F92" i="4" s="1"/>
  <c r="J17" i="4"/>
  <c r="J15" i="4"/>
  <c r="E15" i="4"/>
  <c r="F118" i="4" s="1"/>
  <c r="J14" i="4"/>
  <c r="J12" i="4"/>
  <c r="J89" i="4"/>
  <c r="E7" i="4"/>
  <c r="E112" i="4"/>
  <c r="J37" i="3"/>
  <c r="J36" i="3"/>
  <c r="AY96" i="1" s="1"/>
  <c r="J35" i="3"/>
  <c r="AX96" i="1" s="1"/>
  <c r="BI214" i="3"/>
  <c r="BH214" i="3"/>
  <c r="BG214" i="3"/>
  <c r="BF214" i="3"/>
  <c r="T214" i="3"/>
  <c r="T213" i="3" s="1"/>
  <c r="R214" i="3"/>
  <c r="R213" i="3" s="1"/>
  <c r="P214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F117" i="3"/>
  <c r="E115" i="3"/>
  <c r="F89" i="3"/>
  <c r="E87" i="3"/>
  <c r="J24" i="3"/>
  <c r="E24" i="3"/>
  <c r="J120" i="3" s="1"/>
  <c r="J23" i="3"/>
  <c r="J21" i="3"/>
  <c r="E21" i="3"/>
  <c r="J119" i="3" s="1"/>
  <c r="J20" i="3"/>
  <c r="J18" i="3"/>
  <c r="E18" i="3"/>
  <c r="F92" i="3" s="1"/>
  <c r="J17" i="3"/>
  <c r="J15" i="3"/>
  <c r="E15" i="3"/>
  <c r="F91" i="3"/>
  <c r="J14" i="3"/>
  <c r="J12" i="3"/>
  <c r="J89" i="3"/>
  <c r="E7" i="3"/>
  <c r="E113" i="3"/>
  <c r="J37" i="2"/>
  <c r="J36" i="2"/>
  <c r="AY95" i="1" s="1"/>
  <c r="J35" i="2"/>
  <c r="AX95" i="1" s="1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F111" i="2"/>
  <c r="E109" i="2"/>
  <c r="F89" i="2"/>
  <c r="E87" i="2"/>
  <c r="J24" i="2"/>
  <c r="E24" i="2"/>
  <c r="J114" i="2" s="1"/>
  <c r="J23" i="2"/>
  <c r="J21" i="2"/>
  <c r="E21" i="2"/>
  <c r="J113" i="2" s="1"/>
  <c r="J20" i="2"/>
  <c r="J18" i="2"/>
  <c r="E18" i="2"/>
  <c r="F114" i="2" s="1"/>
  <c r="J17" i="2"/>
  <c r="J15" i="2"/>
  <c r="E15" i="2"/>
  <c r="F113" i="2"/>
  <c r="J14" i="2"/>
  <c r="J12" i="2"/>
  <c r="J111" i="2"/>
  <c r="E7" i="2"/>
  <c r="E107" i="2" s="1"/>
  <c r="L90" i="1"/>
  <c r="AM90" i="1"/>
  <c r="AM89" i="1"/>
  <c r="L89" i="1"/>
  <c r="AM87" i="1"/>
  <c r="L87" i="1"/>
  <c r="L85" i="1"/>
  <c r="L84" i="1"/>
  <c r="BK122" i="2"/>
  <c r="BK212" i="3"/>
  <c r="J199" i="3"/>
  <c r="J188" i="3"/>
  <c r="J174" i="3"/>
  <c r="J158" i="3"/>
  <c r="BK144" i="3"/>
  <c r="BK132" i="3"/>
  <c r="J206" i="3"/>
  <c r="BK192" i="3"/>
  <c r="J177" i="3"/>
  <c r="BK170" i="3"/>
  <c r="J155" i="3"/>
  <c r="J141" i="3"/>
  <c r="BK127" i="3"/>
  <c r="J133" i="3"/>
  <c r="J138" i="4"/>
  <c r="J148" i="4"/>
  <c r="BK136" i="4"/>
  <c r="BK127" i="4"/>
  <c r="BK138" i="4"/>
  <c r="J125" i="4"/>
  <c r="BK144" i="6"/>
  <c r="BK125" i="6"/>
  <c r="J127" i="6"/>
  <c r="BK126" i="7"/>
  <c r="J137" i="7"/>
  <c r="BK125" i="7"/>
  <c r="J135" i="7"/>
  <c r="J123" i="2"/>
  <c r="BK209" i="3"/>
  <c r="J197" i="3"/>
  <c r="BK184" i="3"/>
  <c r="BK171" i="3"/>
  <c r="J163" i="3"/>
  <c r="J148" i="3"/>
  <c r="BK134" i="3"/>
  <c r="J207" i="3"/>
  <c r="BK197" i="3"/>
  <c r="J184" i="3"/>
  <c r="BK173" i="3"/>
  <c r="BK157" i="3"/>
  <c r="BK143" i="3"/>
  <c r="BK168" i="3"/>
  <c r="J140" i="4"/>
  <c r="J151" i="4"/>
  <c r="J142" i="4"/>
  <c r="BK128" i="4"/>
  <c r="J139" i="6"/>
  <c r="J137" i="6"/>
  <c r="J140" i="7"/>
  <c r="BK140" i="7"/>
  <c r="BK128" i="7"/>
  <c r="BK143" i="7"/>
  <c r="AS94" i="1"/>
  <c r="J121" i="2"/>
  <c r="J120" i="2"/>
  <c r="J119" i="2"/>
  <c r="BK211" i="3"/>
  <c r="BK208" i="3"/>
  <c r="BK206" i="3"/>
  <c r="BK202" i="3"/>
  <c r="BK198" i="3"/>
  <c r="BK193" i="3"/>
  <c r="J192" i="3"/>
  <c r="BK186" i="3"/>
  <c r="BK180" i="3"/>
  <c r="BK177" i="3"/>
  <c r="BK175" i="3"/>
  <c r="J172" i="3"/>
  <c r="BK169" i="3"/>
  <c r="J166" i="3"/>
  <c r="J164" i="3"/>
  <c r="J157" i="3"/>
  <c r="BK153" i="3"/>
  <c r="J149" i="3"/>
  <c r="BK141" i="3"/>
  <c r="J139" i="3"/>
  <c r="BK135" i="3"/>
  <c r="J127" i="3"/>
  <c r="BK214" i="3"/>
  <c r="J211" i="3"/>
  <c r="J209" i="3"/>
  <c r="BK204" i="3"/>
  <c r="BK199" i="3"/>
  <c r="BK195" i="3"/>
  <c r="BK190" i="3"/>
  <c r="J186" i="3"/>
  <c r="BK183" i="3"/>
  <c r="J178" i="3"/>
  <c r="J175" i="3"/>
  <c r="BK172" i="3"/>
  <c r="J169" i="3"/>
  <c r="BK163" i="3"/>
  <c r="BK160" i="3"/>
  <c r="J153" i="3"/>
  <c r="BK149" i="3"/>
  <c r="J147" i="3"/>
  <c r="J145" i="3"/>
  <c r="J140" i="3"/>
  <c r="BK137" i="3"/>
  <c r="J134" i="3"/>
  <c r="J132" i="4"/>
  <c r="J154" i="4"/>
  <c r="BK151" i="4"/>
  <c r="BK148" i="4"/>
  <c r="J143" i="4"/>
  <c r="J136" i="4"/>
  <c r="BK132" i="4"/>
  <c r="BK148" i="5"/>
  <c r="J145" i="5"/>
  <c r="BK142" i="5"/>
  <c r="J137" i="5"/>
  <c r="BK133" i="5"/>
  <c r="BK131" i="5"/>
  <c r="BK127" i="5"/>
  <c r="J125" i="5"/>
  <c r="BK150" i="5"/>
  <c r="BK147" i="5"/>
  <c r="J142" i="5"/>
  <c r="J141" i="5"/>
  <c r="BK137" i="5"/>
  <c r="BK136" i="5"/>
  <c r="J132" i="5"/>
  <c r="BK128" i="5"/>
  <c r="BK135" i="6"/>
  <c r="J140" i="6"/>
  <c r="BK134" i="6"/>
  <c r="J131" i="6"/>
  <c r="BK127" i="6"/>
  <c r="J142" i="6"/>
  <c r="BK139" i="6"/>
  <c r="J134" i="6"/>
  <c r="J133" i="6"/>
  <c r="BK130" i="6"/>
  <c r="J143" i="7"/>
  <c r="BK130" i="7"/>
  <c r="BK146" i="7"/>
  <c r="BK141" i="7"/>
  <c r="BK138" i="7"/>
  <c r="J132" i="7"/>
  <c r="J130" i="7"/>
  <c r="J136" i="7"/>
  <c r="BK127" i="7"/>
  <c r="J146" i="7"/>
  <c r="J141" i="7"/>
  <c r="BK136" i="7"/>
  <c r="BK131" i="7"/>
  <c r="J125" i="7"/>
  <c r="BK123" i="2"/>
  <c r="J122" i="2"/>
  <c r="BK121" i="2"/>
  <c r="BK120" i="2"/>
  <c r="BK119" i="2"/>
  <c r="J214" i="3"/>
  <c r="BK207" i="3"/>
  <c r="J204" i="3"/>
  <c r="J200" i="3"/>
  <c r="J195" i="3"/>
  <c r="J190" i="3"/>
  <c r="J185" i="3"/>
  <c r="J183" i="3"/>
  <c r="BK178" i="3"/>
  <c r="J176" i="3"/>
  <c r="J173" i="3"/>
  <c r="J170" i="3"/>
  <c r="J168" i="3"/>
  <c r="J160" i="3"/>
  <c r="BK155" i="3"/>
  <c r="J150" i="3"/>
  <c r="BK145" i="3"/>
  <c r="J143" i="3"/>
  <c r="BK140" i="3"/>
  <c r="J137" i="3"/>
  <c r="BK133" i="3"/>
  <c r="J126" i="3"/>
  <c r="J212" i="3"/>
  <c r="J208" i="3"/>
  <c r="J202" i="3"/>
  <c r="BK200" i="3"/>
  <c r="J198" i="3"/>
  <c r="J193" i="3"/>
  <c r="BK188" i="3"/>
  <c r="BK185" i="3"/>
  <c r="J180" i="3"/>
  <c r="BK176" i="3"/>
  <c r="BK174" i="3"/>
  <c r="J171" i="3"/>
  <c r="BK166" i="3"/>
  <c r="BK162" i="3"/>
  <c r="BK158" i="3"/>
  <c r="BK150" i="3"/>
  <c r="BK148" i="3"/>
  <c r="J144" i="3"/>
  <c r="BK139" i="3"/>
  <c r="J135" i="3"/>
  <c r="J132" i="3"/>
  <c r="BK126" i="3"/>
  <c r="BK164" i="3"/>
  <c r="J162" i="3"/>
  <c r="BK147" i="3"/>
  <c r="BK152" i="4"/>
  <c r="J127" i="4"/>
  <c r="BK125" i="4"/>
  <c r="J133" i="4"/>
  <c r="BK154" i="4"/>
  <c r="BK149" i="4"/>
  <c r="BK145" i="4"/>
  <c r="BK143" i="4"/>
  <c r="BK140" i="4"/>
  <c r="BK135" i="4"/>
  <c r="BK133" i="4"/>
  <c r="J129" i="4"/>
  <c r="J152" i="4"/>
  <c r="J149" i="4"/>
  <c r="J145" i="4"/>
  <c r="BK142" i="4"/>
  <c r="J135" i="4"/>
  <c r="BK129" i="4"/>
  <c r="J128" i="4"/>
  <c r="J150" i="5"/>
  <c r="J147" i="5"/>
  <c r="J144" i="5"/>
  <c r="BK141" i="5"/>
  <c r="J136" i="5"/>
  <c r="BK132" i="5"/>
  <c r="J128" i="5"/>
  <c r="BK125" i="5"/>
  <c r="J148" i="5"/>
  <c r="BK144" i="5"/>
  <c r="BK139" i="5"/>
  <c r="J133" i="5"/>
  <c r="J131" i="5"/>
  <c r="J127" i="5"/>
  <c r="BK145" i="5"/>
  <c r="J139" i="5"/>
  <c r="J144" i="6"/>
  <c r="BK142" i="6"/>
  <c r="BK137" i="6"/>
  <c r="BK133" i="6"/>
  <c r="J130" i="6"/>
  <c r="J126" i="6"/>
  <c r="BK140" i="6"/>
  <c r="J135" i="6"/>
  <c r="BK131" i="6"/>
  <c r="BK126" i="6"/>
  <c r="J125" i="6"/>
  <c r="BK137" i="7"/>
  <c r="BK135" i="7"/>
  <c r="J126" i="7"/>
  <c r="J144" i="7"/>
  <c r="J131" i="7"/>
  <c r="BK144" i="7"/>
  <c r="J138" i="7"/>
  <c r="BK132" i="7"/>
  <c r="J128" i="7"/>
  <c r="J127" i="7"/>
  <c r="F35" i="5" l="1"/>
  <c r="J34" i="3"/>
  <c r="BK118" i="2"/>
  <c r="J118" i="2"/>
  <c r="J97" i="2"/>
  <c r="R118" i="2"/>
  <c r="R117" i="2"/>
  <c r="T125" i="3"/>
  <c r="T152" i="3"/>
  <c r="P159" i="3"/>
  <c r="T159" i="3"/>
  <c r="R182" i="3"/>
  <c r="T201" i="3"/>
  <c r="BK124" i="4"/>
  <c r="J124" i="4" s="1"/>
  <c r="J98" i="4" s="1"/>
  <c r="T124" i="4"/>
  <c r="P131" i="4"/>
  <c r="T131" i="4"/>
  <c r="P141" i="4"/>
  <c r="R141" i="4"/>
  <c r="BK147" i="4"/>
  <c r="J147" i="4" s="1"/>
  <c r="J101" i="4" s="1"/>
  <c r="T147" i="4"/>
  <c r="BK124" i="5"/>
  <c r="J124" i="5"/>
  <c r="J98" i="5" s="1"/>
  <c r="R124" i="5"/>
  <c r="BK130" i="5"/>
  <c r="J130" i="5" s="1"/>
  <c r="J99" i="5" s="1"/>
  <c r="P135" i="5"/>
  <c r="T135" i="5"/>
  <c r="R143" i="5"/>
  <c r="BK124" i="6"/>
  <c r="J124" i="6"/>
  <c r="J98" i="6"/>
  <c r="T124" i="6"/>
  <c r="P129" i="6"/>
  <c r="T129" i="6"/>
  <c r="T132" i="6"/>
  <c r="R138" i="6"/>
  <c r="P118" i="2"/>
  <c r="P117" i="2" s="1"/>
  <c r="AU95" i="1" s="1"/>
  <c r="T118" i="2"/>
  <c r="T117" i="2" s="1"/>
  <c r="P125" i="3"/>
  <c r="BK152" i="3"/>
  <c r="J152" i="3" s="1"/>
  <c r="J99" i="3" s="1"/>
  <c r="R152" i="3"/>
  <c r="BK159" i="3"/>
  <c r="J159" i="3"/>
  <c r="J100" i="3"/>
  <c r="R159" i="3"/>
  <c r="P182" i="3"/>
  <c r="BK201" i="3"/>
  <c r="J201" i="3" s="1"/>
  <c r="J102" i="3" s="1"/>
  <c r="R201" i="3"/>
  <c r="P124" i="4"/>
  <c r="BK131" i="4"/>
  <c r="J131" i="4" s="1"/>
  <c r="J99" i="4" s="1"/>
  <c r="R131" i="4"/>
  <c r="BK141" i="4"/>
  <c r="J141" i="4" s="1"/>
  <c r="J100" i="4" s="1"/>
  <c r="T141" i="4"/>
  <c r="P147" i="4"/>
  <c r="R147" i="4"/>
  <c r="P124" i="5"/>
  <c r="T124" i="5"/>
  <c r="P130" i="5"/>
  <c r="BK135" i="5"/>
  <c r="J135" i="5" s="1"/>
  <c r="J100" i="5" s="1"/>
  <c r="R135" i="5"/>
  <c r="T143" i="5"/>
  <c r="P124" i="6"/>
  <c r="R124" i="6"/>
  <c r="BK129" i="6"/>
  <c r="J129" i="6" s="1"/>
  <c r="J99" i="6" s="1"/>
  <c r="P132" i="6"/>
  <c r="R132" i="6"/>
  <c r="T138" i="6"/>
  <c r="BK124" i="7"/>
  <c r="J124" i="7" s="1"/>
  <c r="J98" i="7" s="1"/>
  <c r="T124" i="7"/>
  <c r="BK129" i="7"/>
  <c r="J129" i="7" s="1"/>
  <c r="J99" i="7" s="1"/>
  <c r="R129" i="7"/>
  <c r="BK134" i="7"/>
  <c r="J134" i="7" s="1"/>
  <c r="J100" i="7" s="1"/>
  <c r="P134" i="7"/>
  <c r="T134" i="7"/>
  <c r="P139" i="7"/>
  <c r="BK125" i="3"/>
  <c r="J125" i="3"/>
  <c r="J98" i="3" s="1"/>
  <c r="P152" i="3"/>
  <c r="T182" i="3"/>
  <c r="R130" i="5"/>
  <c r="BK143" i="5"/>
  <c r="J143" i="5" s="1"/>
  <c r="J101" i="5" s="1"/>
  <c r="R129" i="6"/>
  <c r="BK138" i="6"/>
  <c r="J138" i="6" s="1"/>
  <c r="J101" i="6" s="1"/>
  <c r="P124" i="7"/>
  <c r="T129" i="7"/>
  <c r="BK139" i="7"/>
  <c r="J139" i="7" s="1"/>
  <c r="J101" i="7" s="1"/>
  <c r="R139" i="7"/>
  <c r="R125" i="3"/>
  <c r="R124" i="3" s="1"/>
  <c r="R123" i="3" s="1"/>
  <c r="BK182" i="3"/>
  <c r="J182" i="3" s="1"/>
  <c r="J101" i="3" s="1"/>
  <c r="P201" i="3"/>
  <c r="R124" i="4"/>
  <c r="R123" i="4" s="1"/>
  <c r="R122" i="4" s="1"/>
  <c r="T130" i="5"/>
  <c r="P143" i="5"/>
  <c r="BK132" i="6"/>
  <c r="J132" i="6"/>
  <c r="J100" i="6" s="1"/>
  <c r="P138" i="6"/>
  <c r="R124" i="7"/>
  <c r="P129" i="7"/>
  <c r="R134" i="7"/>
  <c r="T139" i="7"/>
  <c r="BK143" i="6"/>
  <c r="J143" i="6" s="1"/>
  <c r="J102" i="6" s="1"/>
  <c r="BK213" i="3"/>
  <c r="J213" i="3" s="1"/>
  <c r="J103" i="3" s="1"/>
  <c r="BK153" i="4"/>
  <c r="J153" i="4" s="1"/>
  <c r="J102" i="4" s="1"/>
  <c r="BK149" i="5"/>
  <c r="J149" i="5"/>
  <c r="J102" i="5" s="1"/>
  <c r="BK145" i="7"/>
  <c r="J145" i="7" s="1"/>
  <c r="J102" i="7" s="1"/>
  <c r="E85" i="7"/>
  <c r="J89" i="7"/>
  <c r="J92" i="7"/>
  <c r="F118" i="7"/>
  <c r="F119" i="7"/>
  <c r="BE125" i="7"/>
  <c r="BE138" i="7"/>
  <c r="BE141" i="7"/>
  <c r="BE144" i="7"/>
  <c r="BE146" i="7"/>
  <c r="BE126" i="7"/>
  <c r="BE132" i="7"/>
  <c r="J118" i="7"/>
  <c r="BE127" i="7"/>
  <c r="BE130" i="7"/>
  <c r="BE131" i="7"/>
  <c r="BE137" i="7"/>
  <c r="BE140" i="7"/>
  <c r="BE143" i="7"/>
  <c r="BE128" i="7"/>
  <c r="BE135" i="7"/>
  <c r="BE136" i="7"/>
  <c r="J91" i="6"/>
  <c r="F92" i="6"/>
  <c r="F118" i="6"/>
  <c r="BE125" i="6"/>
  <c r="BE127" i="6"/>
  <c r="BE131" i="6"/>
  <c r="BE133" i="6"/>
  <c r="BE134" i="6"/>
  <c r="BE137" i="6"/>
  <c r="BE139" i="6"/>
  <c r="BE140" i="6"/>
  <c r="J92" i="6"/>
  <c r="E112" i="6"/>
  <c r="BE126" i="6"/>
  <c r="BE135" i="6"/>
  <c r="BE144" i="6"/>
  <c r="J89" i="6"/>
  <c r="BE130" i="6"/>
  <c r="BE142" i="6"/>
  <c r="J91" i="5"/>
  <c r="J119" i="5"/>
  <c r="BE131" i="5"/>
  <c r="J89" i="5"/>
  <c r="F91" i="5"/>
  <c r="F92" i="5"/>
  <c r="E112" i="5"/>
  <c r="BE125" i="5"/>
  <c r="BE128" i="5"/>
  <c r="BE133" i="5"/>
  <c r="BE136" i="5"/>
  <c r="BE144" i="5"/>
  <c r="BE148" i="5"/>
  <c r="BE150" i="5"/>
  <c r="BE127" i="5"/>
  <c r="BE132" i="5"/>
  <c r="BE137" i="5"/>
  <c r="BE139" i="5"/>
  <c r="BE141" i="5"/>
  <c r="BE142" i="5"/>
  <c r="BE145" i="5"/>
  <c r="BE147" i="5"/>
  <c r="BB98" i="1"/>
  <c r="E85" i="4"/>
  <c r="F91" i="4"/>
  <c r="J116" i="4"/>
  <c r="F119" i="4"/>
  <c r="BE125" i="4"/>
  <c r="BE127" i="4"/>
  <c r="BE128" i="4"/>
  <c r="BE136" i="4"/>
  <c r="BE149" i="4"/>
  <c r="BE151" i="4"/>
  <c r="BE152" i="4"/>
  <c r="J91" i="4"/>
  <c r="J119" i="4"/>
  <c r="BE129" i="4"/>
  <c r="BE132" i="4"/>
  <c r="BE133" i="4"/>
  <c r="BE135" i="4"/>
  <c r="BE138" i="4"/>
  <c r="BE140" i="4"/>
  <c r="BE142" i="4"/>
  <c r="BE143" i="4"/>
  <c r="BE145" i="4"/>
  <c r="BE148" i="4"/>
  <c r="BE154" i="4"/>
  <c r="J117" i="3"/>
  <c r="BE153" i="3"/>
  <c r="BE155" i="3"/>
  <c r="BE160" i="3"/>
  <c r="BE174" i="3"/>
  <c r="E85" i="3"/>
  <c r="J91" i="3"/>
  <c r="J92" i="3"/>
  <c r="F119" i="3"/>
  <c r="F120" i="3"/>
  <c r="BE134" i="3"/>
  <c r="BE135" i="3"/>
  <c r="BE137" i="3"/>
  <c r="BE149" i="3"/>
  <c r="BE164" i="3"/>
  <c r="BE166" i="3"/>
  <c r="BE168" i="3"/>
  <c r="BE169" i="3"/>
  <c r="BE171" i="3"/>
  <c r="BE173" i="3"/>
  <c r="BE175" i="3"/>
  <c r="BE178" i="3"/>
  <c r="BE180" i="3"/>
  <c r="BE186" i="3"/>
  <c r="BE188" i="3"/>
  <c r="BE190" i="3"/>
  <c r="BE192" i="3"/>
  <c r="BE195" i="3"/>
  <c r="BE197" i="3"/>
  <c r="BE198" i="3"/>
  <c r="BE200" i="3"/>
  <c r="BE211" i="3"/>
  <c r="BE214" i="3"/>
  <c r="BE126" i="3"/>
  <c r="BE127" i="3"/>
  <c r="BE132" i="3"/>
  <c r="BE133" i="3"/>
  <c r="BE139" i="3"/>
  <c r="BE140" i="3"/>
  <c r="BE141" i="3"/>
  <c r="BE143" i="3"/>
  <c r="BE144" i="3"/>
  <c r="BE145" i="3"/>
  <c r="BE147" i="3"/>
  <c r="BE148" i="3"/>
  <c r="BE150" i="3"/>
  <c r="BE157" i="3"/>
  <c r="BE158" i="3"/>
  <c r="BE162" i="3"/>
  <c r="BE163" i="3"/>
  <c r="BE170" i="3"/>
  <c r="BE172" i="3"/>
  <c r="BE176" i="3"/>
  <c r="BE177" i="3"/>
  <c r="BE183" i="3"/>
  <c r="BE184" i="3"/>
  <c r="BE185" i="3"/>
  <c r="BE193" i="3"/>
  <c r="BE199" i="3"/>
  <c r="BE202" i="3"/>
  <c r="BE204" i="3"/>
  <c r="BE206" i="3"/>
  <c r="BE207" i="3"/>
  <c r="BE208" i="3"/>
  <c r="BE209" i="3"/>
  <c r="BE212" i="3"/>
  <c r="AW96" i="1"/>
  <c r="E85" i="2"/>
  <c r="J89" i="2"/>
  <c r="F91" i="2"/>
  <c r="F92" i="2"/>
  <c r="BE119" i="2"/>
  <c r="BE120" i="2"/>
  <c r="BE121" i="2"/>
  <c r="BE122" i="2"/>
  <c r="J91" i="2"/>
  <c r="BE123" i="2"/>
  <c r="J92" i="2"/>
  <c r="F35" i="2"/>
  <c r="BB95" i="1"/>
  <c r="F36" i="2"/>
  <c r="BC95" i="1"/>
  <c r="F34" i="3"/>
  <c r="BA96" i="1" s="1"/>
  <c r="F34" i="4"/>
  <c r="BA97" i="1"/>
  <c r="F35" i="4"/>
  <c r="BB97" i="1"/>
  <c r="F36" i="4"/>
  <c r="BC97" i="1" s="1"/>
  <c r="F36" i="5"/>
  <c r="BC98" i="1"/>
  <c r="F37" i="5"/>
  <c r="BD98" i="1" s="1"/>
  <c r="J34" i="6"/>
  <c r="AW99" i="1"/>
  <c r="F36" i="6"/>
  <c r="BC99" i="1"/>
  <c r="F35" i="6"/>
  <c r="BB99" i="1" s="1"/>
  <c r="F35" i="7"/>
  <c r="BB100" i="1" s="1"/>
  <c r="J34" i="2"/>
  <c r="AW95" i="1" s="1"/>
  <c r="F35" i="3"/>
  <c r="BB96" i="1" s="1"/>
  <c r="J34" i="4"/>
  <c r="AW97" i="1" s="1"/>
  <c r="F37" i="4"/>
  <c r="BD97" i="1" s="1"/>
  <c r="F34" i="5"/>
  <c r="BA98" i="1"/>
  <c r="J34" i="5"/>
  <c r="AW98" i="1"/>
  <c r="F34" i="6"/>
  <c r="BA99" i="1"/>
  <c r="F37" i="6"/>
  <c r="BD99" i="1" s="1"/>
  <c r="F36" i="7"/>
  <c r="BC100" i="1" s="1"/>
  <c r="F37" i="7"/>
  <c r="BD100" i="1" s="1"/>
  <c r="F34" i="2"/>
  <c r="BA95" i="1" s="1"/>
  <c r="F36" i="3"/>
  <c r="BC96" i="1" s="1"/>
  <c r="J34" i="7"/>
  <c r="AW100" i="1" s="1"/>
  <c r="F37" i="2"/>
  <c r="BD95" i="1"/>
  <c r="F37" i="3"/>
  <c r="BD96" i="1" s="1"/>
  <c r="F34" i="7"/>
  <c r="BA100" i="1"/>
  <c r="T123" i="7" l="1"/>
  <c r="T122" i="7"/>
  <c r="R123" i="6"/>
  <c r="R122" i="6"/>
  <c r="P123" i="5"/>
  <c r="P122" i="5" s="1"/>
  <c r="AU98" i="1" s="1"/>
  <c r="P123" i="4"/>
  <c r="P122" i="4"/>
  <c r="AU97" i="1" s="1"/>
  <c r="T123" i="4"/>
  <c r="T122" i="4"/>
  <c r="R123" i="7"/>
  <c r="R122" i="7"/>
  <c r="P123" i="7"/>
  <c r="P122" i="7" s="1"/>
  <c r="AU100" i="1" s="1"/>
  <c r="P123" i="6"/>
  <c r="P122" i="6"/>
  <c r="AU99" i="1"/>
  <c r="T123" i="5"/>
  <c r="T122" i="5"/>
  <c r="P124" i="3"/>
  <c r="P123" i="3"/>
  <c r="AU96" i="1"/>
  <c r="T123" i="6"/>
  <c r="T122" i="6"/>
  <c r="R123" i="5"/>
  <c r="R122" i="5"/>
  <c r="T124" i="3"/>
  <c r="T123" i="3"/>
  <c r="BK124" i="3"/>
  <c r="BK123" i="3" s="1"/>
  <c r="J123" i="3" s="1"/>
  <c r="J96" i="3" s="1"/>
  <c r="BK123" i="5"/>
  <c r="J123" i="5" s="1"/>
  <c r="J97" i="5" s="1"/>
  <c r="BK123" i="4"/>
  <c r="J123" i="4"/>
  <c r="J97" i="4" s="1"/>
  <c r="BK123" i="6"/>
  <c r="J123" i="6" s="1"/>
  <c r="J97" i="6" s="1"/>
  <c r="BK123" i="7"/>
  <c r="J123" i="7" s="1"/>
  <c r="J97" i="7" s="1"/>
  <c r="BK117" i="2"/>
  <c r="J117" i="2" s="1"/>
  <c r="J96" i="2" s="1"/>
  <c r="J33" i="4"/>
  <c r="AV97" i="1"/>
  <c r="AT97" i="1"/>
  <c r="F33" i="7"/>
  <c r="AZ100" i="1"/>
  <c r="J33" i="3"/>
  <c r="AV96" i="1" s="1"/>
  <c r="AT96" i="1" s="1"/>
  <c r="F33" i="2"/>
  <c r="AZ95" i="1" s="1"/>
  <c r="F33" i="4"/>
  <c r="AZ97" i="1" s="1"/>
  <c r="F33" i="5"/>
  <c r="AZ98" i="1" s="1"/>
  <c r="J33" i="5"/>
  <c r="AV98" i="1"/>
  <c r="AT98" i="1"/>
  <c r="F33" i="6"/>
  <c r="AZ99" i="1"/>
  <c r="BB94" i="1"/>
  <c r="W31" i="1" s="1"/>
  <c r="BA94" i="1"/>
  <c r="W30" i="1" s="1"/>
  <c r="BC94" i="1"/>
  <c r="W32" i="1" s="1"/>
  <c r="J33" i="2"/>
  <c r="AV95" i="1" s="1"/>
  <c r="AT95" i="1" s="1"/>
  <c r="F33" i="3"/>
  <c r="AZ96" i="1" s="1"/>
  <c r="J33" i="6"/>
  <c r="AV99" i="1" s="1"/>
  <c r="AT99" i="1" s="1"/>
  <c r="J33" i="7"/>
  <c r="AV100" i="1" s="1"/>
  <c r="AT100" i="1" s="1"/>
  <c r="BD94" i="1"/>
  <c r="W33" i="1" s="1"/>
  <c r="BK122" i="4" l="1"/>
  <c r="J122" i="4"/>
  <c r="J96" i="4"/>
  <c r="BK122" i="5"/>
  <c r="J122" i="5"/>
  <c r="J96" i="5"/>
  <c r="BK122" i="6"/>
  <c r="J122" i="6"/>
  <c r="J96" i="6" s="1"/>
  <c r="BK122" i="7"/>
  <c r="J122" i="7"/>
  <c r="J96" i="7" s="1"/>
  <c r="J124" i="3"/>
  <c r="J97" i="3" s="1"/>
  <c r="AU94" i="1"/>
  <c r="AX94" i="1"/>
  <c r="J30" i="3"/>
  <c r="AG96" i="1" s="1"/>
  <c r="J30" i="2"/>
  <c r="AG95" i="1" s="1"/>
  <c r="AY94" i="1"/>
  <c r="AW94" i="1"/>
  <c r="AK30" i="1" s="1"/>
  <c r="AZ94" i="1"/>
  <c r="W29" i="1" s="1"/>
  <c r="J39" i="2" l="1"/>
  <c r="J39" i="3"/>
  <c r="AN96" i="1"/>
  <c r="AN95" i="1"/>
  <c r="J30" i="4"/>
  <c r="AG97" i="1" s="1"/>
  <c r="J30" i="6"/>
  <c r="AG99" i="1"/>
  <c r="J30" i="7"/>
  <c r="AG100" i="1" s="1"/>
  <c r="J30" i="5"/>
  <c r="AG98" i="1" s="1"/>
  <c r="AV94" i="1"/>
  <c r="AK29" i="1" s="1"/>
  <c r="AN99" i="1" l="1"/>
  <c r="J39" i="4"/>
  <c r="J39" i="5"/>
  <c r="J39" i="6"/>
  <c r="J39" i="7"/>
  <c r="AN97" i="1"/>
  <c r="AN98" i="1"/>
  <c r="AN100" i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<sst xmlns="http://schemas.openxmlformats.org/spreadsheetml/2006/main" count="3209" uniqueCount="515">
  <si>
    <t>Export Komplet</t>
  </si>
  <si>
    <t/>
  </si>
  <si>
    <t>2.0</t>
  </si>
  <si>
    <t>False</t>
  </si>
  <si>
    <t>{a58c44d6-cf10-4a7f-bfd9-bd5ff4fe5b80}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</si>
  <si>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</si>
  <si>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</si>
  <si>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</si>
  <si>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</si>
  <si>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</si>
  <si>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</si>
  <si>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</si>
  <si>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</si>
  <si>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250809</t>
  </si>
  <si>
    <t>Stavba:</t>
  </si>
  <si>
    <t>Oprava MK pod Bílou Horou</t>
  </si>
  <si>
    <t>KSO:</t>
  </si>
  <si>
    <t>CC-CZ:</t>
  </si>
  <si>
    <t>Místo:</t>
  </si>
  <si>
    <t xml:space="preserve"> </t>
  </si>
  <si>
    <t>Datum:</t>
  </si>
  <si>
    <t>7. 7. 2025</t>
  </si>
  <si>
    <t>Zadavatel:</t>
  </si>
  <si>
    <t>IČ:</t>
  </si>
  <si>
    <t>DIČ:</t>
  </si>
  <si>
    <t>Zhotovitel: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</si>
  <si>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</si>
  <si>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</si>
  <si>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</si>
  <si>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</si>
  <si>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</si>
  <si>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</si>
  <si>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</si>
  <si>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</si>
  <si>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</si>
  <si>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</si>
  <si>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</si>
  <si>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</si>
  <si>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</si>
  <si>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</si>
  <si>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</si>
  <si>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</si>
  <si>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</si>
  <si>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</si>
  <si>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</si>
  <si>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</si>
  <si>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</si>
  <si>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</si>
  <si>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</si>
  <si>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</si>
  <si>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</si>
  <si>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</si>
  <si>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</si>
  <si>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</si>
  <si>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</si>
  <si>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</si>
  <si>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</si>
  <si>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</si>
  <si>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</si>
  <si>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</si>
  <si>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</si>
  <si>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</si>
  <si>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</si>
  <si>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</si>
  <si>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</si>
  <si>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</si>
  <si>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</si>
  <si>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</si>
  <si>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</si>
  <si>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</si>
  <si>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</si>
  <si>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</si>
  <si>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</si>
  <si>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</si>
  <si>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</si>
  <si>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</si>
  <si>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Všeobecné položky</t>
  </si>
  <si>
    <t>STA</t>
  </si>
  <si>
    <t>1</t>
  </si>
  <si>
    <t>{1ab5d5bb-3ed3-499a-afc9-0c46466339b0}</t>
  </si>
  <si>
    <t>2</t>
  </si>
  <si>
    <t>SO 02</t>
  </si>
  <si>
    <t>Komunikace</t>
  </si>
  <si>
    <t>{307c1ad3-d697-4bec-a3e7-97931f61acac}</t>
  </si>
  <si>
    <t>SO 03</t>
  </si>
  <si>
    <t>Nový chodník</t>
  </si>
  <si>
    <t>{0b380712-ae1e-4ae9-877e-561e9f4dfb57}</t>
  </si>
  <si>
    <t>SO 04</t>
  </si>
  <si>
    <t>Nové plochy pro kontejnery</t>
  </si>
  <si>
    <t>{de44dcd1-4695-4923-ac0f-e102a093c73c}</t>
  </si>
  <si>
    <t>SO 05</t>
  </si>
  <si>
    <t>Propojovací chodníky</t>
  </si>
  <si>
    <t>{866544bb-7d17-4333-9016-c5b23eccf9b4}</t>
  </si>
  <si>
    <t>SO 06</t>
  </si>
  <si>
    <t>Sjezdy</t>
  </si>
  <si>
    <t>{0878ed39-4006-4147-9cf5-ae08ed885fe7}</t>
  </si>
  <si>
    <t>KRYCÍ LIST SOUPISU PRACÍ</t>
  </si>
  <si>
    <t>Objekt:</t>
  </si>
  <si>
    <t>SO 01 - Všeobecné položky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</si>
  <si>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</si>
  <si>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</si>
  <si>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</si>
  <si>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</si>
  <si>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</si>
  <si>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</si>
  <si>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</si>
  <si>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</si>
  <si>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</si>
  <si>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</si>
  <si>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</si>
  <si>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</si>
  <si>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</si>
  <si>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</si>
  <si>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</si>
  <si>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</si>
  <si>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</si>
  <si>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</si>
  <si>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</si>
  <si>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</si>
  <si>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</si>
  <si>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</si>
  <si>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</si>
  <si>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</si>
  <si>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012164000</t>
  </si>
  <si>
    <t>Vytyčení a zaměření inženýrských sítí</t>
  </si>
  <si>
    <t>kpl</t>
  </si>
  <si>
    <t>1024</t>
  </si>
  <si>
    <t>76740295</t>
  </si>
  <si>
    <t>…</t>
  </si>
  <si>
    <t>2032258832</t>
  </si>
  <si>
    <t>3</t>
  </si>
  <si>
    <t>013254000</t>
  </si>
  <si>
    <t>Dokumentace skutečného provedení stavby</t>
  </si>
  <si>
    <t>1782886354</t>
  </si>
  <si>
    <t>4</t>
  </si>
  <si>
    <t>030001000</t>
  </si>
  <si>
    <t>Zařízení staveniště</t>
  </si>
  <si>
    <t>-1409071559</t>
  </si>
  <si>
    <t>072203000</t>
  </si>
  <si>
    <t>Silniční provoz - zajištění DIO (dopravní značení)</t>
  </si>
  <si>
    <t>686392289</t>
  </si>
  <si>
    <t>SO 02 - Komunikace</t>
  </si>
  <si>
    <t>HSV - Práce a dodávky HSV</t>
  </si>
  <si>
    <t xml:space="preserve">    1 - Zemní práce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</si>
  <si>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</si>
  <si>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</si>
  <si>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</si>
  <si>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</si>
  <si>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</si>
  <si>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HSV</t>
  </si>
  <si>
    <t>Práce a dodávky HSV</t>
  </si>
  <si>
    <t>Zemní práce</t>
  </si>
  <si>
    <t>113107162</t>
  </si>
  <si>
    <t>Odstranění podkladu z kameniva drceného tl přes 100 do 200 mm strojně pl přes 50 do 200 m2</t>
  </si>
  <si>
    <t>m2</t>
  </si>
  <si>
    <t>-953953431</t>
  </si>
  <si>
    <t>113107182</t>
  </si>
  <si>
    <t>Odstranění podkladu živičného tl přes 50 do 100 mm strojně pl přes 50 do 200 m2</t>
  </si>
  <si>
    <t>1215528608</t>
  </si>
  <si>
    <t>VV</t>
  </si>
  <si>
    <t>204</t>
  </si>
  <si>
    <t>hloubení pro dvouřádek</t>
  </si>
  <si>
    <t>795*0,25</t>
  </si>
  <si>
    <t>Součet</t>
  </si>
  <si>
    <t>113154542</t>
  </si>
  <si>
    <t>Frézování živičného krytu tl 40 mm pruh š přes 1 m pl přes 500 do 2000 m2</t>
  </si>
  <si>
    <t>150116571</t>
  </si>
  <si>
    <t>113202111</t>
  </si>
  <si>
    <t>Vytrhání obrub krajníků obrubníků stojatých</t>
  </si>
  <si>
    <t>m</t>
  </si>
  <si>
    <t>-1044831689</t>
  </si>
  <si>
    <t>121151103</t>
  </si>
  <si>
    <t>Sejmutí ornice plochy do 100 m2 tl vrstvy do 200 mm strojně</t>
  </si>
  <si>
    <t>-801116794</t>
  </si>
  <si>
    <t>6</t>
  </si>
  <si>
    <t>132251251</t>
  </si>
  <si>
    <t>Hloubení rýh nezapažených š do 2000 mm v hornině třídy těžitelnosti I skupiny 3 objem do 20 m3 strojně</t>
  </si>
  <si>
    <t>m3</t>
  </si>
  <si>
    <t>1954248419</t>
  </si>
  <si>
    <t>10,0*1,50*1,0</t>
  </si>
  <si>
    <t>7</t>
  </si>
  <si>
    <t>162351103</t>
  </si>
  <si>
    <t>Vodorovné přemístění přes 50 do 500 m výkopku/sypaniny z horniny třídy těžitelnosti I skupiny 1 až 3</t>
  </si>
  <si>
    <t>-1059082678</t>
  </si>
  <si>
    <t>(8,500+520,0*0,15)*2</t>
  </si>
  <si>
    <t>8</t>
  </si>
  <si>
    <t>167151101</t>
  </si>
  <si>
    <t>Nakládání výkopku z hornin třídy těžitelnosti I skupiny 1 až 3 do 100 m3</t>
  </si>
  <si>
    <t>-2063683352</t>
  </si>
  <si>
    <t>9</t>
  </si>
  <si>
    <t>171251201</t>
  </si>
  <si>
    <t>Uložení sypaniny na skládky nebo meziskládky</t>
  </si>
  <si>
    <t>298369911</t>
  </si>
  <si>
    <t>10</t>
  </si>
  <si>
    <t>174151101</t>
  </si>
  <si>
    <t>Zásyp jam, šachet rýh nebo kolem objektů sypaninou se zhutněním</t>
  </si>
  <si>
    <t>1166714517</t>
  </si>
  <si>
    <t>15,0-6,500</t>
  </si>
  <si>
    <t>11</t>
  </si>
  <si>
    <t>181351103</t>
  </si>
  <si>
    <t>Rozprostření ornice tl vrstvy do 200 mm pl přes 100 do 500 m2 v rovině nebo ve svahu do 1:5 strojně</t>
  </si>
  <si>
    <t>1533383215</t>
  </si>
  <si>
    <t>181351104</t>
  </si>
  <si>
    <t>Rozprostření ornice tl vrstvy přes 200 do 250 mm pl přes 100 do 500 m2 v rovině nebo ve svahu do 1:5 strojně</t>
  </si>
  <si>
    <t>-67703990</t>
  </si>
  <si>
    <t>13</t>
  </si>
  <si>
    <t>M</t>
  </si>
  <si>
    <t>10364101</t>
  </si>
  <si>
    <t>zemina pro terénní úpravy - ornice</t>
  </si>
  <si>
    <t>t</t>
  </si>
  <si>
    <t>1020969379</t>
  </si>
  <si>
    <t>123,000*0,25*1,50</t>
  </si>
  <si>
    <t>14</t>
  </si>
  <si>
    <t>181411131</t>
  </si>
  <si>
    <t>Založení parkového trávníku výsevem pl do 1000 m2 v rovině a ve svahu do 1:5</t>
  </si>
  <si>
    <t>2120203034</t>
  </si>
  <si>
    <t>15</t>
  </si>
  <si>
    <t>183403111</t>
  </si>
  <si>
    <t>Obdělání půdy nakopáním na hl přes 0,05 do 0,1 m v rovině a svahu do 1:5</t>
  </si>
  <si>
    <t>1127167136</t>
  </si>
  <si>
    <t>16</t>
  </si>
  <si>
    <t>183403153</t>
  </si>
  <si>
    <t>Obdělání půdy hrabáním v rovině a svahu do 1:5</t>
  </si>
  <si>
    <t>247833433</t>
  </si>
  <si>
    <t>17</t>
  </si>
  <si>
    <t>00572420</t>
  </si>
  <si>
    <t>osivo směs travní parková okrasná</t>
  </si>
  <si>
    <t>kg</t>
  </si>
  <si>
    <t>-1368341309</t>
  </si>
  <si>
    <t>653,000*0,03*1,05</t>
  </si>
  <si>
    <t>Komunikace pozemní</t>
  </si>
  <si>
    <t>18</t>
  </si>
  <si>
    <t>572141112</t>
  </si>
  <si>
    <t>Vyrovnání povrchu dosavadních krytů asfaltovým betonem ACO (AB) tl přes 40 do 60 mm</t>
  </si>
  <si>
    <t>-770527054</t>
  </si>
  <si>
    <t>1829,000*0,20</t>
  </si>
  <si>
    <t>19</t>
  </si>
  <si>
    <t>573231107</t>
  </si>
  <si>
    <t>Postřik živičný spojovací ze silniční emulze v množství 0,40 kg/m2</t>
  </si>
  <si>
    <t>473140015</t>
  </si>
  <si>
    <t>1829+1829</t>
  </si>
  <si>
    <t>20</t>
  </si>
  <si>
    <t>577144121</t>
  </si>
  <si>
    <t>Asfaltový beton vrstva obrusná ACO 11+ (ABS) tř. I tl 50 mm š přes 3 m z nemodifikovaného asfaltu</t>
  </si>
  <si>
    <t>-582628963</t>
  </si>
  <si>
    <t>577155122</t>
  </si>
  <si>
    <t>Asfaltový beton vrstva ložní ACL 16 (ABH) tl 60 mm š přes 3 m z nemodifikovaného asfaltu</t>
  </si>
  <si>
    <t>527819504</t>
  </si>
  <si>
    <t>Vedení trubní dálková a přípojná</t>
  </si>
  <si>
    <t>22</t>
  </si>
  <si>
    <t>451573111</t>
  </si>
  <si>
    <t>Lože pod potrubí otevřený výkop ze štěrkopísku</t>
  </si>
  <si>
    <t>-708952149</t>
  </si>
  <si>
    <t>10,000*1,0*0,65</t>
  </si>
  <si>
    <t>23</t>
  </si>
  <si>
    <t>871313121</t>
  </si>
  <si>
    <t>Montáž kanalizačního potrubí hladkého plnostěnného SN 8 z PVC-U DN 160</t>
  </si>
  <si>
    <t>1942748793</t>
  </si>
  <si>
    <t>24</t>
  </si>
  <si>
    <t>877310340</t>
  </si>
  <si>
    <t>Montáž nalepovacího hrdla na kanalizačním potrubí z PP nebo tvrdého PVC-U trub hladkých plnostěnných DN 160</t>
  </si>
  <si>
    <t>kus</t>
  </si>
  <si>
    <t>615498535</t>
  </si>
  <si>
    <t>25</t>
  </si>
  <si>
    <t>28611165</t>
  </si>
  <si>
    <t>trubka kanalizační PVC-U plnostěnná jednovrstvá DN 160x3000mm SN8</t>
  </si>
  <si>
    <t>-2043327601</t>
  </si>
  <si>
    <t>10,0*1,03</t>
  </si>
  <si>
    <t>26</t>
  </si>
  <si>
    <t>28651300</t>
  </si>
  <si>
    <t>sedlo kolmé univerzální beton/KG DN 250-350/160</t>
  </si>
  <si>
    <t>-2059536542</t>
  </si>
  <si>
    <t>2,0*1,03</t>
  </si>
  <si>
    <t>27</t>
  </si>
  <si>
    <t>28611360</t>
  </si>
  <si>
    <t>koleno kanalizační PVC KG 160x30°</t>
  </si>
  <si>
    <t>-1988988167</t>
  </si>
  <si>
    <t>28</t>
  </si>
  <si>
    <t>59224497</t>
  </si>
  <si>
    <t>vpusť uliční DN 450 kaliště s odtokem 150mm PVC 450/250x50mm</t>
  </si>
  <si>
    <t>1333737616</t>
  </si>
  <si>
    <t>29</t>
  </si>
  <si>
    <t>59223321</t>
  </si>
  <si>
    <t>vpusť uliční DN 450 skruž horní betonová 450/295x50mm</t>
  </si>
  <si>
    <t>1699803851</t>
  </si>
  <si>
    <t>30</t>
  </si>
  <si>
    <t>59224488</t>
  </si>
  <si>
    <t>skruž betonová středová pro uliční vpusť 450x570x50mm</t>
  </si>
  <si>
    <t>-556813755</t>
  </si>
  <si>
    <t>31</t>
  </si>
  <si>
    <t>59223864</t>
  </si>
  <si>
    <t>prstenec pro uliční vpusť vyrovnávací betonový 390x60x130mm</t>
  </si>
  <si>
    <t>-772890834</t>
  </si>
  <si>
    <t>32</t>
  </si>
  <si>
    <t>59224481</t>
  </si>
  <si>
    <t>mříž vtoková s rámem pro uliční vpusť 500x500, zatížení 40 tun</t>
  </si>
  <si>
    <t>652494876</t>
  </si>
  <si>
    <t>33</t>
  </si>
  <si>
    <t>895941301</t>
  </si>
  <si>
    <t>Osazení vpusti uliční DN 450 z betonových dílců dno s výtokem</t>
  </si>
  <si>
    <t>-352268027</t>
  </si>
  <si>
    <t>34</t>
  </si>
  <si>
    <t>895941313</t>
  </si>
  <si>
    <t>Osazení vpusti uliční DN 450 z betonových dílců skruž horní 295 mm</t>
  </si>
  <si>
    <t>-329472372</t>
  </si>
  <si>
    <t>35</t>
  </si>
  <si>
    <t>895941323</t>
  </si>
  <si>
    <t>Osazení vpusti uliční DN 450 z betonových dílců skruž středová 570 mm</t>
  </si>
  <si>
    <t>-1758819374</t>
  </si>
  <si>
    <t>36</t>
  </si>
  <si>
    <t>899204112</t>
  </si>
  <si>
    <t>Osazení mříží litinových včetně rámů a košů na bahno pro třídu zatížení D400, E600</t>
  </si>
  <si>
    <t>1469121492</t>
  </si>
  <si>
    <t>37</t>
  </si>
  <si>
    <t>890411851</t>
  </si>
  <si>
    <t>Bourání šachet z prefabrikovaných skruží strojně obestavěného prostoru do 1,5 m3</t>
  </si>
  <si>
    <t>1474490707</t>
  </si>
  <si>
    <t>0,25*0,25*3,14*1,5*2</t>
  </si>
  <si>
    <t>38</t>
  </si>
  <si>
    <t>899203211</t>
  </si>
  <si>
    <t>Demontáž mříží litinových včetně rámů hmotnosti přes 100 do 150 kg</t>
  </si>
  <si>
    <t>-2052014948</t>
  </si>
  <si>
    <t>1*2 'Přepočtené koeficientem množství</t>
  </si>
  <si>
    <t>Ostatní konstrukce a práce, bourání</t>
  </si>
  <si>
    <t>39</t>
  </si>
  <si>
    <t>914511113</t>
  </si>
  <si>
    <t>Montáž sloupku dopravních značek délky do 3,5 m s betonovým základem a patkou D 70 mm</t>
  </si>
  <si>
    <t>-1723089655</t>
  </si>
  <si>
    <t>40</t>
  </si>
  <si>
    <t>915111126</t>
  </si>
  <si>
    <t>Vodorovné dopravní značení dělící čáry přerušované š 125 mm retroreflexní žlutá barva</t>
  </si>
  <si>
    <t>174411217</t>
  </si>
  <si>
    <t>41</t>
  </si>
  <si>
    <t>916111122</t>
  </si>
  <si>
    <t>Osazení obruby z drobných kostek bez boční opěry do lože z betonu prostého</t>
  </si>
  <si>
    <t>-1395921423</t>
  </si>
  <si>
    <t>42</t>
  </si>
  <si>
    <t>59217031</t>
  </si>
  <si>
    <t>obrubník silniční betonový 1000x150x250mm</t>
  </si>
  <si>
    <t>608869676</t>
  </si>
  <si>
    <t>357*1,01</t>
  </si>
  <si>
    <t>43</t>
  </si>
  <si>
    <t>59217029</t>
  </si>
  <si>
    <t>obrubník silniční betonový nájezdový 1000x150x150mm</t>
  </si>
  <si>
    <t>-773728703</t>
  </si>
  <si>
    <t>102*1,01</t>
  </si>
  <si>
    <t>44</t>
  </si>
  <si>
    <t>59217076</t>
  </si>
  <si>
    <t>obrubník silniční betonový přechodový 1000x150x250mm</t>
  </si>
  <si>
    <t>276075298</t>
  </si>
  <si>
    <t>76*1,01</t>
  </si>
  <si>
    <t>45</t>
  </si>
  <si>
    <t>916111123</t>
  </si>
  <si>
    <t>Osazení obruby z drobných kostek s boční opěrou do lože z betonu prostého</t>
  </si>
  <si>
    <t>-1787645786</t>
  </si>
  <si>
    <t>46</t>
  </si>
  <si>
    <t>916131213</t>
  </si>
  <si>
    <t>Osazení silničního obrubníku betonového stojatého s boční opěrou do lože z betonu prostého</t>
  </si>
  <si>
    <t>-977432448</t>
  </si>
  <si>
    <t>357+76+102</t>
  </si>
  <si>
    <t>47</t>
  </si>
  <si>
    <t>58381007</t>
  </si>
  <si>
    <t>kostka štípaná dlažební žula drobná 8/10</t>
  </si>
  <si>
    <t>1325408701</t>
  </si>
  <si>
    <t>785,000*0,2*1,03</t>
  </si>
  <si>
    <t>48</t>
  </si>
  <si>
    <t>919731122</t>
  </si>
  <si>
    <t>Zarovnání styčné plochy podkladu nebo krytu živičného tl přes 50 do 100 mm</t>
  </si>
  <si>
    <t>-1625227824</t>
  </si>
  <si>
    <t>49</t>
  </si>
  <si>
    <t>919732221</t>
  </si>
  <si>
    <t>Styčná spára napojení nového živičného povrchu na stávající za tepla š 15 mm hl 25 mm bez prořezání</t>
  </si>
  <si>
    <t>1050045994</t>
  </si>
  <si>
    <t>50</t>
  </si>
  <si>
    <t>919735112</t>
  </si>
  <si>
    <t>Řezání stávajícího živičného krytu hl přes 50 do 100 mm</t>
  </si>
  <si>
    <t>1717235980</t>
  </si>
  <si>
    <t>51</t>
  </si>
  <si>
    <t>966006132</t>
  </si>
  <si>
    <t>Odstranění značek dopravních nebo orientačních se sloupky s betonovými patkami</t>
  </si>
  <si>
    <t>1979728291</t>
  </si>
  <si>
    <t>997</t>
  </si>
  <si>
    <t>Doprava suti a vybouraných hmot</t>
  </si>
  <si>
    <t>52</t>
  </si>
  <si>
    <t>997221561</t>
  </si>
  <si>
    <t>Vodorovná doprava suti z kusových materiálů do 1 km</t>
  </si>
  <si>
    <t>1623494482</t>
  </si>
  <si>
    <t>109,47+1,431+116,798</t>
  </si>
  <si>
    <t>53</t>
  </si>
  <si>
    <t>997221569</t>
  </si>
  <si>
    <t>Příplatek ZKD 1 km u vodorovné dopravy suti z kusových materiálů</t>
  </si>
  <si>
    <t>-543459455</t>
  </si>
  <si>
    <t>(109,47+1,431+116,798)*14</t>
  </si>
  <si>
    <t>54</t>
  </si>
  <si>
    <t>997221571</t>
  </si>
  <si>
    <t>Vodorovná doprava vybouraných hmot do 1 km</t>
  </si>
  <si>
    <t>-346621516</t>
  </si>
  <si>
    <t>55</t>
  </si>
  <si>
    <t>997221873</t>
  </si>
  <si>
    <t>Poplatek za uložení na recyklační skládce (skládkovné) stavebního odpadu zeminy a kamení zatříděného do Katalogu odpadů pod kódem 17 05 04</t>
  </si>
  <si>
    <t>-683204386</t>
  </si>
  <si>
    <t>56</t>
  </si>
  <si>
    <t>997221875R</t>
  </si>
  <si>
    <t>Poplatek za odkup stavebního odpadu asfaltového bez obsahu dehtu zatříděného do Katalogu odpadů pod kódem 17 03 02</t>
  </si>
  <si>
    <t>358972237</t>
  </si>
  <si>
    <t>57</t>
  </si>
  <si>
    <t>997221579</t>
  </si>
  <si>
    <t>Příplatek ZKD 1 km u vodorovné dopravy vybouraných hmot</t>
  </si>
  <si>
    <t>433278559</t>
  </si>
  <si>
    <t>88,605*29</t>
  </si>
  <si>
    <t>58</t>
  </si>
  <si>
    <t>Poplatek za uložení na skládce (skládkovné) odpadu asfaltového s dehtem kód odpadu 17 03 01</t>
  </si>
  <si>
    <t>-721965990</t>
  </si>
  <si>
    <t>59</t>
  </si>
  <si>
    <t>997221861</t>
  </si>
  <si>
    <t>Poplatek za uložení na recyklační skládce (skládkovné) stavebního odpadu z prostého betonu pod kódem 17 01 01</t>
  </si>
  <si>
    <t>-784170347</t>
  </si>
  <si>
    <t>998</t>
  </si>
  <si>
    <t>Přesun hmot</t>
  </si>
  <si>
    <t>60</t>
  </si>
  <si>
    <t>998225111</t>
  </si>
  <si>
    <t>Přesun hmot pro pozemní komunikace s krytem z kamene, monolitickým betonovým nebo živičným</t>
  </si>
  <si>
    <t>1073700871</t>
  </si>
  <si>
    <t>SO 03 - Nový chodník</t>
  </si>
  <si>
    <t>113106132</t>
  </si>
  <si>
    <t>Rozebrání dlažeb z betonových nebo kamenných dlaždic komunikací pro pěší strojně pl do 50 m2</t>
  </si>
  <si>
    <t>-1223561459</t>
  </si>
  <si>
    <t>40,0*1,70</t>
  </si>
  <si>
    <t>113107163</t>
  </si>
  <si>
    <t>Odstranění podkladu z kameniva drceného tl přes 200 do 300 mm strojně pl přes 50 do 200 m2</t>
  </si>
  <si>
    <t>791026143</t>
  </si>
  <si>
    <t>113204111</t>
  </si>
  <si>
    <t>Vytrhání obrub záhonových</t>
  </si>
  <si>
    <t>1592905149</t>
  </si>
  <si>
    <t>181951112</t>
  </si>
  <si>
    <t>Úprava pláně v hornině třídy těžitelnosti I skupiny 1 až 3 se zhutněním strojně</t>
  </si>
  <si>
    <t>1575020576</t>
  </si>
  <si>
    <t>40,000*1,70</t>
  </si>
  <si>
    <t>564861011</t>
  </si>
  <si>
    <t>Podklad ze štěrkodrtě ŠD plochy do 100 m2 tl 200 mm</t>
  </si>
  <si>
    <t>1449570574</t>
  </si>
  <si>
    <t>569903311</t>
  </si>
  <si>
    <t>Zřízení zemních krajnic se zhutněním</t>
  </si>
  <si>
    <t>-672513109</t>
  </si>
  <si>
    <t>40,0*0,2*0,3</t>
  </si>
  <si>
    <t>596211111</t>
  </si>
  <si>
    <t>Kladení zámkové dlažby komunikací pro pěší ručně tl 60 mm skupiny A pl přes 50 do 100 m2</t>
  </si>
  <si>
    <t>1048539017</t>
  </si>
  <si>
    <t>596211114</t>
  </si>
  <si>
    <t>Příplatek za kombinaci dvou barev u kladení betonových dlažeb komunikací pro pěší ručně tl 60 mm skupiny A</t>
  </si>
  <si>
    <t>1353600115</t>
  </si>
  <si>
    <t>4,0*0,60</t>
  </si>
  <si>
    <t>59245018</t>
  </si>
  <si>
    <t>dlažba skladebná betonová 200x100mm tl 60mm přírodní</t>
  </si>
  <si>
    <t>1810625117</t>
  </si>
  <si>
    <t>(68,0-2,40)*1,02</t>
  </si>
  <si>
    <t>59245006</t>
  </si>
  <si>
    <t>dlažba pro nevidomé betonová 200x100mm tl 60mm barevná</t>
  </si>
  <si>
    <t>-1884762775</t>
  </si>
  <si>
    <t>916231213</t>
  </si>
  <si>
    <t>Osazení chodníkového obrubníku betonového stojatého s boční opěrou do lože z betonu prostého</t>
  </si>
  <si>
    <t>-537440411</t>
  </si>
  <si>
    <t>59217044</t>
  </si>
  <si>
    <t>obrubník parkový betonový 1000x80x250mm přírodní</t>
  </si>
  <si>
    <t>2123264611</t>
  </si>
  <si>
    <t>40,000*1,02</t>
  </si>
  <si>
    <t>919726122</t>
  </si>
  <si>
    <t>Geotextilie pro ochranu, separaci a filtraci netkaná měrná hm přes 200 do 300 g/m2</t>
  </si>
  <si>
    <t>-1786831520</t>
  </si>
  <si>
    <t>-1291200580</t>
  </si>
  <si>
    <t>914620868</t>
  </si>
  <si>
    <t>48,860*14</t>
  </si>
  <si>
    <t>-514440715</t>
  </si>
  <si>
    <t>2025948681</t>
  </si>
  <si>
    <t>998223011</t>
  </si>
  <si>
    <t>Přesun hmot pro pozemní komunikace s krytem dlážděným</t>
  </si>
  <si>
    <t>490349667</t>
  </si>
  <si>
    <t>SO 04 - Nové plochy pro kontejnery</t>
  </si>
  <si>
    <t>39,0</t>
  </si>
  <si>
    <t>16,0*2,20+11,00*3,90</t>
  </si>
  <si>
    <t>39,1*1,02</t>
  </si>
  <si>
    <t>19,000*1,02</t>
  </si>
  <si>
    <t>59217001</t>
  </si>
  <si>
    <t>obrubník zahradní betonový 1000x50x250mm</t>
  </si>
  <si>
    <t>1312116537</t>
  </si>
  <si>
    <t>42,0*1,02</t>
  </si>
  <si>
    <t>979054451</t>
  </si>
  <si>
    <t>Očištění vybouraných zámkových dlaždic s původním spárováním z kameniva těženého</t>
  </si>
  <si>
    <t>315580558</t>
  </si>
  <si>
    <t>27,105*14</t>
  </si>
  <si>
    <t>SO 05 - Propojovací chodníky</t>
  </si>
  <si>
    <t>113106023</t>
  </si>
  <si>
    <t>Rozebrání dlažeb při překopech komunikací pro pěší ze zámkové dlažby ručně</t>
  </si>
  <si>
    <t>-953417903</t>
  </si>
  <si>
    <t>60,0</t>
  </si>
  <si>
    <t>-949871785</t>
  </si>
  <si>
    <t>SO 06 - Sjezdy</t>
  </si>
  <si>
    <t>-1047277651</t>
  </si>
  <si>
    <t>1633993449</t>
  </si>
  <si>
    <t>86,0*1,02</t>
  </si>
  <si>
    <t>68,940*14</t>
  </si>
  <si>
    <t>-1889578645</t>
  </si>
  <si>
    <t>Geodetické měření skutečného provedení stavby včetně zápisu do technické digitální mapy</t>
  </si>
  <si>
    <t>012444000R</t>
  </si>
  <si>
    <t>997221665R</t>
  </si>
  <si>
    <t>596211111R</t>
  </si>
  <si>
    <t>59245018R</t>
  </si>
  <si>
    <t>113106132R</t>
  </si>
  <si>
    <t>113106023R</t>
  </si>
  <si>
    <t>113107163R</t>
  </si>
  <si>
    <t>181951112R</t>
  </si>
  <si>
    <t>979054451R</t>
  </si>
  <si>
    <t>916231213R</t>
  </si>
  <si>
    <t>59217044R</t>
  </si>
  <si>
    <t>564861011R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</si>
</sst>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workbookViewId="0">
      <selection activeCell="AI121" sqref="AI12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174" t="s">
        <v>5</v>
      </c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ht="12" customHeight="1">
      <c r="B5" s="19"/>
      <c r="D5" s="22" t="s">
        <v>12</v>
      </c>
      <c r="K5" s="183" t="s">
        <v>13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R5" s="19"/>
      <c r="BS5" s="16" t="s">
        <v>6</v>
      </c>
    </row>
    <row r="6" spans="1:74" ht="36.950000000000003" customHeight="1">
      <c r="B6" s="19"/>
      <c r="D6" s="24" t="s">
        <v>14</v>
      </c>
      <c r="K6" s="184" t="s">
        <v>15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R6" s="19"/>
      <c r="BS6" s="16" t="s">
        <v>6</v>
      </c>
    </row>
    <row r="7" spans="1:74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ht="12" customHeight="1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ht="14.45" customHeight="1">
      <c r="B9" s="19"/>
      <c r="AR9" s="19"/>
      <c r="BS9" s="16" t="s">
        <v>6</v>
      </c>
    </row>
    <row r="10" spans="1:74" ht="12" customHeight="1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ht="18.399999999999999" customHeight="1">
      <c r="B11" s="19"/>
      <c r="E11" s="23" t="s">
        <v>19</v>
      </c>
      <c r="AK11" s="25" t="s">
        <v>24</v>
      </c>
      <c r="AN11" s="23" t="s">
        <v>1</v>
      </c>
      <c r="AR11" s="19"/>
      <c r="BS11" s="16" t="s">
        <v>6</v>
      </c>
    </row>
    <row r="12" spans="1:74" ht="6.95" customHeight="1">
      <c r="B12" s="19"/>
      <c r="AR12" s="19"/>
      <c r="BS12" s="16" t="s">
        <v>6</v>
      </c>
    </row>
    <row r="13" spans="1:74" ht="12" customHeight="1">
      <c r="B13" s="19"/>
      <c r="D13" s="25" t="s">
        <v>25</v>
      </c>
      <c r="AK13" s="25" t="s">
        <v>23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19</v>
      </c>
      <c r="AK14" s="25" t="s">
        <v>24</v>
      </c>
      <c r="AN14" s="23" t="s">
        <v>1</v>
      </c>
      <c r="AR14" s="19"/>
      <c r="BS14" s="16" t="s">
        <v>6</v>
      </c>
    </row>
    <row r="15" spans="1:74" ht="6.95" customHeight="1">
      <c r="B15" s="19"/>
      <c r="AR15" s="19"/>
      <c r="BS15" s="16" t="s">
        <v>3</v>
      </c>
    </row>
    <row r="16" spans="1:74" ht="12" customHeight="1">
      <c r="B16" s="19"/>
      <c r="D16" s="25" t="s">
        <v>26</v>
      </c>
      <c r="AK16" s="25" t="s">
        <v>23</v>
      </c>
      <c r="AN16" s="23" t="s">
        <v>1</v>
      </c>
      <c r="AR16" s="19"/>
      <c r="BS16" s="16" t="s">
        <v>3</v>
      </c>
    </row>
    <row r="17" spans="2:71" ht="18.399999999999999" customHeight="1">
      <c r="B17" s="19"/>
      <c r="E17" s="23" t="s">
        <v>19</v>
      </c>
      <c r="AK17" s="25" t="s">
        <v>24</v>
      </c>
      <c r="AN17" s="23" t="s">
        <v>1</v>
      </c>
      <c r="AR17" s="19"/>
      <c r="BS17" s="16" t="s">
        <v>3</v>
      </c>
    </row>
    <row r="18" spans="2:71" ht="6.95" customHeight="1">
      <c r="B18" s="19"/>
      <c r="AR18" s="19"/>
      <c r="BS18" s="16" t="s">
        <v>6</v>
      </c>
    </row>
    <row r="19" spans="2:71" ht="12" customHeight="1">
      <c r="B19" s="19"/>
      <c r="D19" s="25" t="s">
        <v>27</v>
      </c>
      <c r="AK19" s="25" t="s">
        <v>23</v>
      </c>
      <c r="AN19" s="23" t="s">
        <v>1</v>
      </c>
      <c r="AR19" s="19"/>
      <c r="BS19" s="16" t="s">
        <v>6</v>
      </c>
    </row>
    <row r="20" spans="2:71" ht="18.399999999999999" customHeight="1">
      <c r="B20" s="19"/>
      <c r="E20" s="23" t="s">
        <v>19</v>
      </c>
      <c r="AK20" s="25" t="s">
        <v>24</v>
      </c>
      <c r="AN20" s="23" t="s">
        <v>1</v>
      </c>
      <c r="AR20" s="19"/>
      <c r="BS20" s="16" t="s">
        <v>28</v>
      </c>
    </row>
    <row r="21" spans="2:71" ht="6.95" customHeight="1">
      <c r="B21" s="19"/>
      <c r="AR21" s="19"/>
    </row>
    <row r="22" spans="2:71" ht="12" customHeight="1">
      <c r="B22" s="19"/>
      <c r="D22" s="25" t="s">
        <v>29</v>
      </c>
      <c r="AR22" s="19"/>
    </row>
    <row r="23" spans="2:71" ht="16.5" customHeight="1">
      <c r="B23" s="19"/>
      <c r="E23" s="185" t="s">
        <v>1</v>
      </c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R23" s="19"/>
    </row>
    <row r="24" spans="2:71" ht="6.95" customHeight="1">
      <c r="B24" s="19"/>
      <c r="AR24" s="19"/>
    </row>
    <row r="25" spans="2:7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5.9" customHeight="1">
      <c r="B26" s="28"/>
      <c r="D26" s="29" t="s">
        <v>30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6">
        <f>ROUND(AG94,2)</f>
        <v>0</v>
      </c>
      <c r="AL26" s="187"/>
      <c r="AM26" s="187"/>
      <c r="AN26" s="187"/>
      <c r="AO26" s="187"/>
      <c r="AR26" s="28"/>
    </row>
    <row r="27" spans="2:71" s="1" customFormat="1" ht="6.95" customHeight="1">
      <c r="B27" s="28"/>
      <c r="AR27" s="28"/>
    </row>
    <row r="28" spans="2:71" s="1" customFormat="1" ht="12.75">
      <c r="B28" s="28"/>
      <c r="L28" s="188" t="s">
        <v>31</v>
      </c>
      <c r="M28" s="188"/>
      <c r="N28" s="188"/>
      <c r="O28" s="188"/>
      <c r="P28" s="188"/>
      <c r="W28" s="188" t="s">
        <v>32</v>
      </c>
      <c r="X28" s="188"/>
      <c r="Y28" s="188"/>
      <c r="Z28" s="188"/>
      <c r="AA28" s="188"/>
      <c r="AB28" s="188"/>
      <c r="AC28" s="188"/>
      <c r="AD28" s="188"/>
      <c r="AE28" s="188"/>
      <c r="AK28" s="188" t="s">
        <v>33</v>
      </c>
      <c r="AL28" s="188"/>
      <c r="AM28" s="188"/>
      <c r="AN28" s="188"/>
      <c r="AO28" s="188"/>
      <c r="AR28" s="28"/>
    </row>
    <row r="29" spans="2:71" s="2" customFormat="1" ht="14.45" customHeight="1">
      <c r="B29" s="32"/>
      <c r="D29" s="25" t="s">
        <v>34</v>
      </c>
      <c r="F29" s="25" t="s">
        <v>35</v>
      </c>
      <c r="L29" s="176">
        <v>0.21</v>
      </c>
      <c r="M29" s="177"/>
      <c r="N29" s="177"/>
      <c r="O29" s="177"/>
      <c r="P29" s="177"/>
      <c r="W29" s="178">
        <f>ROUND(AZ94, 2)</f>
        <v>0</v>
      </c>
      <c r="X29" s="177"/>
      <c r="Y29" s="177"/>
      <c r="Z29" s="177"/>
      <c r="AA29" s="177"/>
      <c r="AB29" s="177"/>
      <c r="AC29" s="177"/>
      <c r="AD29" s="177"/>
      <c r="AE29" s="177"/>
      <c r="AK29" s="178">
        <f>ROUND(AV94, 2)</f>
        <v>0</v>
      </c>
      <c r="AL29" s="177"/>
      <c r="AM29" s="177"/>
      <c r="AN29" s="177"/>
      <c r="AO29" s="177"/>
      <c r="AR29" s="32"/>
    </row>
    <row r="30" spans="2:71" s="2" customFormat="1" ht="14.45" customHeight="1">
      <c r="B30" s="32"/>
      <c r="F30" s="25" t="s">
        <v>36</v>
      </c>
      <c r="L30" s="176">
        <v>0.12</v>
      </c>
      <c r="M30" s="177"/>
      <c r="N30" s="177"/>
      <c r="O30" s="177"/>
      <c r="P30" s="177"/>
      <c r="W30" s="178">
        <f>ROUND(BA94, 2)</f>
        <v>0</v>
      </c>
      <c r="X30" s="177"/>
      <c r="Y30" s="177"/>
      <c r="Z30" s="177"/>
      <c r="AA30" s="177"/>
      <c r="AB30" s="177"/>
      <c r="AC30" s="177"/>
      <c r="AD30" s="177"/>
      <c r="AE30" s="177"/>
      <c r="AK30" s="178">
        <f>ROUND(AW94, 2)</f>
        <v>0</v>
      </c>
      <c r="AL30" s="177"/>
      <c r="AM30" s="177"/>
      <c r="AN30" s="177"/>
      <c r="AO30" s="177"/>
      <c r="AR30" s="32"/>
    </row>
    <row r="31" spans="2:71" s="2" customFormat="1" ht="14.45" hidden="1" customHeight="1">
      <c r="B31" s="32"/>
      <c r="F31" s="25" t="s">
        <v>37</v>
      </c>
      <c r="L31" s="176">
        <v>0.21</v>
      </c>
      <c r="M31" s="177"/>
      <c r="N31" s="177"/>
      <c r="O31" s="177"/>
      <c r="P31" s="177"/>
      <c r="W31" s="178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8">
        <v>0</v>
      </c>
      <c r="AL31" s="177"/>
      <c r="AM31" s="177"/>
      <c r="AN31" s="177"/>
      <c r="AO31" s="177"/>
      <c r="AR31" s="32"/>
    </row>
    <row r="32" spans="2:71" s="2" customFormat="1" ht="14.45" hidden="1" customHeight="1">
      <c r="B32" s="32"/>
      <c r="F32" s="25" t="s">
        <v>38</v>
      </c>
      <c r="L32" s="176">
        <v>0.12</v>
      </c>
      <c r="M32" s="177"/>
      <c r="N32" s="177"/>
      <c r="O32" s="177"/>
      <c r="P32" s="177"/>
      <c r="W32" s="178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8">
        <v>0</v>
      </c>
      <c r="AL32" s="177"/>
      <c r="AM32" s="177"/>
      <c r="AN32" s="177"/>
      <c r="AO32" s="177"/>
      <c r="AR32" s="32"/>
    </row>
    <row r="33" spans="2:44" s="2" customFormat="1" ht="14.45" hidden="1" customHeight="1">
      <c r="B33" s="32"/>
      <c r="F33" s="25" t="s">
        <v>39</v>
      </c>
      <c r="L33" s="176">
        <v>0</v>
      </c>
      <c r="M33" s="177"/>
      <c r="N33" s="177"/>
      <c r="O33" s="177"/>
      <c r="P33" s="177"/>
      <c r="W33" s="178">
        <f>ROUND(BD94, 2)</f>
        <v>0</v>
      </c>
      <c r="X33" s="177"/>
      <c r="Y33" s="177"/>
      <c r="Z33" s="177"/>
      <c r="AA33" s="177"/>
      <c r="AB33" s="177"/>
      <c r="AC33" s="177"/>
      <c r="AD33" s="177"/>
      <c r="AE33" s="177"/>
      <c r="AK33" s="178">
        <v>0</v>
      </c>
      <c r="AL33" s="177"/>
      <c r="AM33" s="177"/>
      <c r="AN33" s="177"/>
      <c r="AO33" s="177"/>
      <c r="AR33" s="32"/>
    </row>
    <row r="34" spans="2:44" s="1" customFormat="1" ht="6.95" customHeight="1">
      <c r="B34" s="28"/>
      <c r="AR34" s="28"/>
    </row>
    <row r="35" spans="2:44" s="1" customFormat="1" ht="25.9" customHeight="1">
      <c r="B35" s="28"/>
      <c r="C35" s="33"/>
      <c r="D35" s="34" t="s">
        <v>40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41</v>
      </c>
      <c r="U35" s="35"/>
      <c r="V35" s="35"/>
      <c r="W35" s="35"/>
      <c r="X35" s="182" t="s">
        <v>42</v>
      </c>
      <c r="Y35" s="180"/>
      <c r="Z35" s="180"/>
      <c r="AA35" s="180"/>
      <c r="AB35" s="180"/>
      <c r="AC35" s="35"/>
      <c r="AD35" s="35"/>
      <c r="AE35" s="35"/>
      <c r="AF35" s="35"/>
      <c r="AG35" s="35"/>
      <c r="AH35" s="35"/>
      <c r="AI35" s="35"/>
      <c r="AJ35" s="35"/>
      <c r="AK35" s="179">
        <f>SUM(AK26:AK33)</f>
        <v>0</v>
      </c>
      <c r="AL35" s="180"/>
      <c r="AM35" s="180"/>
      <c r="AN35" s="180"/>
      <c r="AO35" s="181"/>
      <c r="AP35" s="33"/>
      <c r="AQ35" s="33"/>
      <c r="AR35" s="28"/>
    </row>
    <row r="36" spans="2:44" s="1" customFormat="1" ht="6.95" customHeight="1">
      <c r="B36" s="28"/>
      <c r="AR36" s="28"/>
    </row>
    <row r="37" spans="2:44" s="1" customFormat="1" ht="14.45" customHeight="1">
      <c r="B37" s="28"/>
      <c r="AR37" s="28"/>
    </row>
    <row r="38" spans="2:44" ht="14.45" customHeight="1">
      <c r="B38" s="19"/>
      <c r="AR38" s="19"/>
    </row>
    <row r="39" spans="2:44" ht="14.45" customHeight="1">
      <c r="B39" s="19"/>
      <c r="AR39" s="19"/>
    </row>
    <row r="40" spans="2:44" ht="14.45" customHeight="1">
      <c r="B40" s="19"/>
      <c r="AR40" s="19"/>
    </row>
    <row r="41" spans="2:44" ht="14.45" customHeight="1">
      <c r="B41" s="19"/>
      <c r="AR41" s="19"/>
    </row>
    <row r="42" spans="2:44" ht="14.45" customHeight="1">
      <c r="B42" s="19"/>
      <c r="AR42" s="19"/>
    </row>
    <row r="43" spans="2:44" ht="14.45" customHeight="1">
      <c r="B43" s="19"/>
      <c r="AR43" s="19"/>
    </row>
    <row r="44" spans="2:44" ht="14.45" customHeight="1">
      <c r="B44" s="19"/>
      <c r="AR44" s="19"/>
    </row>
    <row r="45" spans="2:44" ht="14.45" customHeight="1">
      <c r="B45" s="19"/>
      <c r="AR45" s="19"/>
    </row>
    <row r="46" spans="2:44" ht="14.45" customHeight="1">
      <c r="B46" s="19"/>
      <c r="AR46" s="19"/>
    </row>
    <row r="47" spans="2:44" ht="14.45" customHeight="1">
      <c r="B47" s="19"/>
      <c r="AR47" s="19"/>
    </row>
    <row r="48" spans="2:44" ht="14.45" customHeight="1">
      <c r="B48" s="19"/>
      <c r="AR48" s="19"/>
    </row>
    <row r="49" spans="2:44" s="1" customFormat="1" ht="14.45" customHeight="1">
      <c r="B49" s="28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28"/>
      <c r="D60" s="39" t="s">
        <v>45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45</v>
      </c>
      <c r="AI60" s="30"/>
      <c r="AJ60" s="30"/>
      <c r="AK60" s="30"/>
      <c r="AL60" s="30"/>
      <c r="AM60" s="39" t="s">
        <v>46</v>
      </c>
      <c r="AN60" s="30"/>
      <c r="AO60" s="30"/>
      <c r="AR60" s="28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28"/>
      <c r="D64" s="37" t="s">
        <v>47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48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28"/>
      <c r="D75" s="39" t="s">
        <v>45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46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45</v>
      </c>
      <c r="AI75" s="30"/>
      <c r="AJ75" s="30"/>
      <c r="AK75" s="30"/>
      <c r="AL75" s="30"/>
      <c r="AM75" s="39" t="s">
        <v>46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20" t="s">
        <v>49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5" t="s">
        <v>12</v>
      </c>
      <c r="L84" s="3" t="str">
        <f>K5</f>
        <v>250809</v>
      </c>
      <c r="AR84" s="44"/>
    </row>
    <row r="85" spans="1:91" s="4" customFormat="1" ht="36.950000000000003" customHeight="1">
      <c r="B85" s="45"/>
      <c r="C85" s="46" t="s">
        <v>14</v>
      </c>
      <c r="L85" s="199" t="str">
        <f>K6</f>
        <v>Oprava MK pod Bílou Horou</v>
      </c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K85" s="200"/>
      <c r="AL85" s="200"/>
      <c r="AM85" s="200"/>
      <c r="AN85" s="200"/>
      <c r="AO85" s="200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5" t="s">
        <v>18</v>
      </c>
      <c r="L87" s="47" t="str">
        <f>IF(K8="","",K8)</f>
        <v xml:space="preserve"> </v>
      </c>
      <c r="AI87" s="25" t="s">
        <v>20</v>
      </c>
      <c r="AM87" s="201" t="str">
        <f>IF(AN8= "","",AN8)</f>
        <v>7. 7. 2025</v>
      </c>
      <c r="AN87" s="201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5" t="s">
        <v>22</v>
      </c>
      <c r="L89" s="3" t="str">
        <f>IF(E11= "","",E11)</f>
        <v xml:space="preserve"> </v>
      </c>
      <c r="AI89" s="25" t="s">
        <v>26</v>
      </c>
      <c r="AM89" s="202" t="str">
        <f>IF(E17="","",E17)</f>
        <v xml:space="preserve"> </v>
      </c>
      <c r="AN89" s="203"/>
      <c r="AO89" s="203"/>
      <c r="AP89" s="203"/>
      <c r="AR89" s="28"/>
      <c r="AS89" s="204" t="s">
        <v>50</v>
      </c>
      <c r="AT89" s="205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5" t="s">
        <v>25</v>
      </c>
      <c r="L90" s="3" t="str">
        <f>IF(E14="","",E14)</f>
        <v xml:space="preserve"> </v>
      </c>
      <c r="AI90" s="25" t="s">
        <v>27</v>
      </c>
      <c r="AM90" s="202" t="str">
        <f>IF(E20="","",E20)</f>
        <v xml:space="preserve"> </v>
      </c>
      <c r="AN90" s="203"/>
      <c r="AO90" s="203"/>
      <c r="AP90" s="203"/>
      <c r="AR90" s="28"/>
      <c r="AS90" s="206"/>
      <c r="AT90" s="207"/>
      <c r="BD90" s="52"/>
    </row>
    <row r="91" spans="1:91" s="1" customFormat="1" ht="10.9" customHeight="1">
      <c r="B91" s="28"/>
      <c r="AR91" s="28"/>
      <c r="AS91" s="206"/>
      <c r="AT91" s="207"/>
      <c r="BD91" s="52"/>
    </row>
    <row r="92" spans="1:91" s="1" customFormat="1" ht="29.25" customHeight="1">
      <c r="B92" s="28"/>
      <c r="C92" s="194" t="s">
        <v>51</v>
      </c>
      <c r="D92" s="195"/>
      <c r="E92" s="195"/>
      <c r="F92" s="195"/>
      <c r="G92" s="195"/>
      <c r="H92" s="53"/>
      <c r="I92" s="196" t="s">
        <v>52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8" t="s">
        <v>53</v>
      </c>
      <c r="AH92" s="195"/>
      <c r="AI92" s="195"/>
      <c r="AJ92" s="195"/>
      <c r="AK92" s="195"/>
      <c r="AL92" s="195"/>
      <c r="AM92" s="195"/>
      <c r="AN92" s="196" t="s">
        <v>54</v>
      </c>
      <c r="AO92" s="195"/>
      <c r="AP92" s="197"/>
      <c r="AQ92" s="54" t="s">
        <v>55</v>
      </c>
      <c r="AR92" s="28"/>
      <c r="AS92" s="55" t="s">
        <v>56</v>
      </c>
      <c r="AT92" s="56" t="s">
        <v>57</v>
      </c>
      <c r="AU92" s="56" t="s">
        <v>58</v>
      </c>
      <c r="AV92" s="56" t="s">
        <v>59</v>
      </c>
      <c r="AW92" s="56" t="s">
        <v>60</v>
      </c>
      <c r="AX92" s="56" t="s">
        <v>61</v>
      </c>
      <c r="AY92" s="56" t="s">
        <v>62</v>
      </c>
      <c r="AZ92" s="56" t="s">
        <v>63</v>
      </c>
      <c r="BA92" s="56" t="s">
        <v>64</v>
      </c>
      <c r="BB92" s="56" t="s">
        <v>65</v>
      </c>
      <c r="BC92" s="56" t="s">
        <v>66</v>
      </c>
      <c r="BD92" s="57" t="s">
        <v>67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68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92">
        <f>ROUND(SUM(AG95:AG100),2)</f>
        <v>0</v>
      </c>
      <c r="AH94" s="192"/>
      <c r="AI94" s="192"/>
      <c r="AJ94" s="192"/>
      <c r="AK94" s="192"/>
      <c r="AL94" s="192"/>
      <c r="AM94" s="192"/>
      <c r="AN94" s="193">
        <f t="shared" ref="AN94:AN100" si="0">SUM(AG94,AT94)</f>
        <v>0</v>
      </c>
      <c r="AO94" s="193"/>
      <c r="AP94" s="193"/>
      <c r="AQ94" s="63" t="s">
        <v>1</v>
      </c>
      <c r="AR94" s="59"/>
      <c r="AS94" s="64">
        <f>ROUND(SUM(AS95:AS100),2)</f>
        <v>0</v>
      </c>
      <c r="AT94" s="65">
        <f t="shared" ref="AT94:AT100" si="1">ROUND(SUM(AV94:AW94),2)</f>
        <v>0</v>
      </c>
      <c r="AU94" s="66">
        <f>ROUND(SUM(AU95:AU100),5)</f>
        <v>1486.4995200000001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ROUND(SUM(AZ95:AZ100),2)</f>
        <v>0</v>
      </c>
      <c r="BA94" s="65">
        <f>ROUND(SUM(BA95:BA100),2)</f>
        <v>0</v>
      </c>
      <c r="BB94" s="65">
        <f>ROUND(SUM(BB95:BB100),2)</f>
        <v>0</v>
      </c>
      <c r="BC94" s="65">
        <f>ROUND(SUM(BC95:BC100),2)</f>
        <v>0</v>
      </c>
      <c r="BD94" s="67">
        <f>ROUND(SUM(BD95:BD100),2)</f>
        <v>0</v>
      </c>
      <c r="BS94" s="68" t="s">
        <v>69</v>
      </c>
      <c r="BT94" s="68" t="s">
        <v>70</v>
      </c>
      <c r="BU94" s="69" t="s">
        <v>71</v>
      </c>
      <c r="BV94" s="68" t="s">
        <v>72</v>
      </c>
      <c r="BW94" s="68" t="s">
        <v>4</v>
      </c>
      <c r="BX94" s="68" t="s">
        <v>73</v>
      </c>
      <c r="CL94" s="68" t="s">
        <v>1</v>
      </c>
    </row>
    <row r="95" spans="1:91" s="6" customFormat="1" ht="16.5" customHeight="1">
      <c r="A95" s="70" t="s">
        <v>74</v>
      </c>
      <c r="B95" s="71"/>
      <c r="C95" s="72"/>
      <c r="D95" s="191" t="s">
        <v>75</v>
      </c>
      <c r="E95" s="191"/>
      <c r="F95" s="191"/>
      <c r="G95" s="191"/>
      <c r="H95" s="191"/>
      <c r="I95" s="73"/>
      <c r="J95" s="191" t="s">
        <v>76</v>
      </c>
      <c r="K95" s="191"/>
      <c r="L95" s="191"/>
      <c r="M95" s="191"/>
      <c r="N95" s="191"/>
      <c r="O95" s="191"/>
      <c r="P95" s="191"/>
      <c r="Q95" s="191"/>
      <c r="R95" s="191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191"/>
      <c r="AF95" s="191"/>
      <c r="AG95" s="189">
        <f>'SO 01 - Všeobecné položky'!J30</f>
        <v>0</v>
      </c>
      <c r="AH95" s="190"/>
      <c r="AI95" s="190"/>
      <c r="AJ95" s="190"/>
      <c r="AK95" s="190"/>
      <c r="AL95" s="190"/>
      <c r="AM95" s="190"/>
      <c r="AN95" s="189">
        <f t="shared" si="0"/>
        <v>0</v>
      </c>
      <c r="AO95" s="190"/>
      <c r="AP95" s="190"/>
      <c r="AQ95" s="74" t="s">
        <v>77</v>
      </c>
      <c r="AR95" s="71"/>
      <c r="AS95" s="75">
        <v>0</v>
      </c>
      <c r="AT95" s="76">
        <f t="shared" si="1"/>
        <v>0</v>
      </c>
      <c r="AU95" s="77">
        <f>'SO 01 - Všeobecné položky'!P117</f>
        <v>0</v>
      </c>
      <c r="AV95" s="76">
        <f>'SO 01 - Všeobecné položky'!J33</f>
        <v>0</v>
      </c>
      <c r="AW95" s="76">
        <f>'SO 01 - Všeobecné položky'!J34</f>
        <v>0</v>
      </c>
      <c r="AX95" s="76">
        <f>'SO 01 - Všeobecné položky'!J35</f>
        <v>0</v>
      </c>
      <c r="AY95" s="76">
        <f>'SO 01 - Všeobecné položky'!J36</f>
        <v>0</v>
      </c>
      <c r="AZ95" s="76">
        <f>'SO 01 - Všeobecné položky'!F33</f>
        <v>0</v>
      </c>
      <c r="BA95" s="76">
        <f>'SO 01 - Všeobecné položky'!F34</f>
        <v>0</v>
      </c>
      <c r="BB95" s="76">
        <f>'SO 01 - Všeobecné položky'!F35</f>
        <v>0</v>
      </c>
      <c r="BC95" s="76">
        <f>'SO 01 - Všeobecné položky'!F36</f>
        <v>0</v>
      </c>
      <c r="BD95" s="78">
        <f>'SO 01 - Všeobecné položky'!F37</f>
        <v>0</v>
      </c>
      <c r="BT95" s="79" t="s">
        <v>78</v>
      </c>
      <c r="BV95" s="79" t="s">
        <v>72</v>
      </c>
      <c r="BW95" s="79" t="s">
        <v>79</v>
      </c>
      <c r="BX95" s="79" t="s">
        <v>4</v>
      </c>
      <c r="CL95" s="79" t="s">
        <v>1</v>
      </c>
      <c r="CM95" s="79" t="s">
        <v>80</v>
      </c>
    </row>
    <row r="96" spans="1:91" s="6" customFormat="1" ht="16.5" customHeight="1">
      <c r="A96" s="70" t="s">
        <v>74</v>
      </c>
      <c r="B96" s="71"/>
      <c r="C96" s="72"/>
      <c r="D96" s="191" t="s">
        <v>81</v>
      </c>
      <c r="E96" s="191"/>
      <c r="F96" s="191"/>
      <c r="G96" s="191"/>
      <c r="H96" s="191"/>
      <c r="I96" s="73"/>
      <c r="J96" s="191" t="s">
        <v>82</v>
      </c>
      <c r="K96" s="191"/>
      <c r="L96" s="191"/>
      <c r="M96" s="191"/>
      <c r="N96" s="191"/>
      <c r="O96" s="191"/>
      <c r="P96" s="191"/>
      <c r="Q96" s="191"/>
      <c r="R96" s="191"/>
      <c r="S96" s="191"/>
      <c r="T96" s="191"/>
      <c r="U96" s="191"/>
      <c r="V96" s="191"/>
      <c r="W96" s="191"/>
      <c r="X96" s="191"/>
      <c r="Y96" s="191"/>
      <c r="Z96" s="191"/>
      <c r="AA96" s="191"/>
      <c r="AB96" s="191"/>
      <c r="AC96" s="191"/>
      <c r="AD96" s="191"/>
      <c r="AE96" s="191"/>
      <c r="AF96" s="191"/>
      <c r="AG96" s="189">
        <f>'SO 02 - Komunikace'!J30</f>
        <v>0</v>
      </c>
      <c r="AH96" s="190"/>
      <c r="AI96" s="190"/>
      <c r="AJ96" s="190"/>
      <c r="AK96" s="190"/>
      <c r="AL96" s="190"/>
      <c r="AM96" s="190"/>
      <c r="AN96" s="189">
        <f t="shared" si="0"/>
        <v>0</v>
      </c>
      <c r="AO96" s="190"/>
      <c r="AP96" s="190"/>
      <c r="AQ96" s="74" t="s">
        <v>77</v>
      </c>
      <c r="AR96" s="71"/>
      <c r="AS96" s="75">
        <v>0</v>
      </c>
      <c r="AT96" s="76">
        <f t="shared" si="1"/>
        <v>0</v>
      </c>
      <c r="AU96" s="77">
        <f>'SO 02 - Komunikace'!P123</f>
        <v>958.03360999999995</v>
      </c>
      <c r="AV96" s="76">
        <f>'SO 02 - Komunikace'!J33</f>
        <v>0</v>
      </c>
      <c r="AW96" s="76">
        <f>'SO 02 - Komunikace'!J34</f>
        <v>0</v>
      </c>
      <c r="AX96" s="76">
        <f>'SO 02 - Komunikace'!J35</f>
        <v>0</v>
      </c>
      <c r="AY96" s="76">
        <f>'SO 02 - Komunikace'!J36</f>
        <v>0</v>
      </c>
      <c r="AZ96" s="76">
        <f>'SO 02 - Komunikace'!F33</f>
        <v>0</v>
      </c>
      <c r="BA96" s="76">
        <f>'SO 02 - Komunikace'!F34</f>
        <v>0</v>
      </c>
      <c r="BB96" s="76">
        <f>'SO 02 - Komunikace'!F35</f>
        <v>0</v>
      </c>
      <c r="BC96" s="76">
        <f>'SO 02 - Komunikace'!F36</f>
        <v>0</v>
      </c>
      <c r="BD96" s="78">
        <f>'SO 02 - Komunikace'!F37</f>
        <v>0</v>
      </c>
      <c r="BT96" s="79" t="s">
        <v>78</v>
      </c>
      <c r="BV96" s="79" t="s">
        <v>72</v>
      </c>
      <c r="BW96" s="79" t="s">
        <v>83</v>
      </c>
      <c r="BX96" s="79" t="s">
        <v>4</v>
      </c>
      <c r="CL96" s="79" t="s">
        <v>1</v>
      </c>
      <c r="CM96" s="79" t="s">
        <v>80</v>
      </c>
    </row>
    <row r="97" spans="1:91" s="6" customFormat="1" ht="16.5" customHeight="1">
      <c r="A97" s="70" t="s">
        <v>74</v>
      </c>
      <c r="B97" s="71"/>
      <c r="C97" s="72"/>
      <c r="D97" s="191" t="s">
        <v>84</v>
      </c>
      <c r="E97" s="191"/>
      <c r="F97" s="191"/>
      <c r="G97" s="191"/>
      <c r="H97" s="191"/>
      <c r="I97" s="73"/>
      <c r="J97" s="191" t="s">
        <v>85</v>
      </c>
      <c r="K97" s="191"/>
      <c r="L97" s="191"/>
      <c r="M97" s="191"/>
      <c r="N97" s="191"/>
      <c r="O97" s="191"/>
      <c r="P97" s="191"/>
      <c r="Q97" s="191"/>
      <c r="R97" s="191"/>
      <c r="S97" s="191"/>
      <c r="T97" s="191"/>
      <c r="U97" s="191"/>
      <c r="V97" s="191"/>
      <c r="W97" s="191"/>
      <c r="X97" s="191"/>
      <c r="Y97" s="191"/>
      <c r="Z97" s="191"/>
      <c r="AA97" s="191"/>
      <c r="AB97" s="191"/>
      <c r="AC97" s="191"/>
      <c r="AD97" s="191"/>
      <c r="AE97" s="191"/>
      <c r="AF97" s="191"/>
      <c r="AG97" s="189">
        <f>'SO 03 - Nový chodník'!J30</f>
        <v>0</v>
      </c>
      <c r="AH97" s="190"/>
      <c r="AI97" s="190"/>
      <c r="AJ97" s="190"/>
      <c r="AK97" s="190"/>
      <c r="AL97" s="190"/>
      <c r="AM97" s="190"/>
      <c r="AN97" s="189">
        <f t="shared" si="0"/>
        <v>0</v>
      </c>
      <c r="AO97" s="190"/>
      <c r="AP97" s="190"/>
      <c r="AQ97" s="74" t="s">
        <v>77</v>
      </c>
      <c r="AR97" s="71"/>
      <c r="AS97" s="75">
        <v>0</v>
      </c>
      <c r="AT97" s="76">
        <f t="shared" si="1"/>
        <v>0</v>
      </c>
      <c r="AU97" s="77">
        <f>'SO 03 - Nový chodník'!P122</f>
        <v>106.375131</v>
      </c>
      <c r="AV97" s="76">
        <f>'SO 03 - Nový chodník'!J33</f>
        <v>0</v>
      </c>
      <c r="AW97" s="76">
        <f>'SO 03 - Nový chodník'!J34</f>
        <v>0</v>
      </c>
      <c r="AX97" s="76">
        <f>'SO 03 - Nový chodník'!J35</f>
        <v>0</v>
      </c>
      <c r="AY97" s="76">
        <f>'SO 03 - Nový chodník'!J36</f>
        <v>0</v>
      </c>
      <c r="AZ97" s="76">
        <f>'SO 03 - Nový chodník'!F33</f>
        <v>0</v>
      </c>
      <c r="BA97" s="76">
        <f>'SO 03 - Nový chodník'!F34</f>
        <v>0</v>
      </c>
      <c r="BB97" s="76">
        <f>'SO 03 - Nový chodník'!F35</f>
        <v>0</v>
      </c>
      <c r="BC97" s="76">
        <f>'SO 03 - Nový chodník'!F36</f>
        <v>0</v>
      </c>
      <c r="BD97" s="78">
        <f>'SO 03 - Nový chodník'!F37</f>
        <v>0</v>
      </c>
      <c r="BT97" s="79" t="s">
        <v>78</v>
      </c>
      <c r="BV97" s="79" t="s">
        <v>72</v>
      </c>
      <c r="BW97" s="79" t="s">
        <v>86</v>
      </c>
      <c r="BX97" s="79" t="s">
        <v>4</v>
      </c>
      <c r="CL97" s="79" t="s">
        <v>1</v>
      </c>
      <c r="CM97" s="79" t="s">
        <v>80</v>
      </c>
    </row>
    <row r="98" spans="1:91" s="6" customFormat="1" ht="16.5" customHeight="1">
      <c r="A98" s="70" t="s">
        <v>74</v>
      </c>
      <c r="B98" s="71"/>
      <c r="C98" s="72"/>
      <c r="D98" s="191" t="s">
        <v>87</v>
      </c>
      <c r="E98" s="191"/>
      <c r="F98" s="191"/>
      <c r="G98" s="191"/>
      <c r="H98" s="191"/>
      <c r="I98" s="73"/>
      <c r="J98" s="191" t="s">
        <v>88</v>
      </c>
      <c r="K98" s="191"/>
      <c r="L98" s="191"/>
      <c r="M98" s="191"/>
      <c r="N98" s="191"/>
      <c r="O98" s="191"/>
      <c r="P98" s="191"/>
      <c r="Q98" s="191"/>
      <c r="R98" s="191"/>
      <c r="S98" s="191"/>
      <c r="T98" s="191"/>
      <c r="U98" s="191"/>
      <c r="V98" s="191"/>
      <c r="W98" s="191"/>
      <c r="X98" s="191"/>
      <c r="Y98" s="191"/>
      <c r="Z98" s="191"/>
      <c r="AA98" s="191"/>
      <c r="AB98" s="191"/>
      <c r="AC98" s="191"/>
      <c r="AD98" s="191"/>
      <c r="AE98" s="191"/>
      <c r="AF98" s="191"/>
      <c r="AG98" s="189">
        <f>'SO 04 - Nové plochy pro k...'!J30</f>
        <v>0</v>
      </c>
      <c r="AH98" s="190"/>
      <c r="AI98" s="190"/>
      <c r="AJ98" s="190"/>
      <c r="AK98" s="190"/>
      <c r="AL98" s="190"/>
      <c r="AM98" s="190"/>
      <c r="AN98" s="189">
        <f t="shared" si="0"/>
        <v>0</v>
      </c>
      <c r="AO98" s="190"/>
      <c r="AP98" s="190"/>
      <c r="AQ98" s="74" t="s">
        <v>77</v>
      </c>
      <c r="AR98" s="71"/>
      <c r="AS98" s="75">
        <v>0</v>
      </c>
      <c r="AT98" s="76">
        <f t="shared" si="1"/>
        <v>0</v>
      </c>
      <c r="AU98" s="77">
        <f>'SO 04 - Nové plochy pro k...'!P122</f>
        <v>110.175635</v>
      </c>
      <c r="AV98" s="76">
        <f>'SO 04 - Nové plochy pro k...'!J33</f>
        <v>0</v>
      </c>
      <c r="AW98" s="76">
        <f>'SO 04 - Nové plochy pro k...'!J34</f>
        <v>0</v>
      </c>
      <c r="AX98" s="76">
        <f>'SO 04 - Nové plochy pro k...'!J35</f>
        <v>0</v>
      </c>
      <c r="AY98" s="76">
        <f>'SO 04 - Nové plochy pro k...'!J36</f>
        <v>0</v>
      </c>
      <c r="AZ98" s="76">
        <f>'SO 04 - Nové plochy pro k...'!F33</f>
        <v>0</v>
      </c>
      <c r="BA98" s="76">
        <f>'SO 04 - Nové plochy pro k...'!F34</f>
        <v>0</v>
      </c>
      <c r="BB98" s="76">
        <f>'SO 04 - Nové plochy pro k...'!F35</f>
        <v>0</v>
      </c>
      <c r="BC98" s="76">
        <f>'SO 04 - Nové plochy pro k...'!F36</f>
        <v>0</v>
      </c>
      <c r="BD98" s="78">
        <f>'SO 04 - Nové plochy pro k...'!F37</f>
        <v>0</v>
      </c>
      <c r="BT98" s="79" t="s">
        <v>78</v>
      </c>
      <c r="BV98" s="79" t="s">
        <v>72</v>
      </c>
      <c r="BW98" s="79" t="s">
        <v>89</v>
      </c>
      <c r="BX98" s="79" t="s">
        <v>4</v>
      </c>
      <c r="CL98" s="79" t="s">
        <v>1</v>
      </c>
      <c r="CM98" s="79" t="s">
        <v>80</v>
      </c>
    </row>
    <row r="99" spans="1:91" s="6" customFormat="1" ht="16.5" customHeight="1">
      <c r="A99" s="70" t="s">
        <v>74</v>
      </c>
      <c r="B99" s="71"/>
      <c r="C99" s="72"/>
      <c r="D99" s="191" t="s">
        <v>90</v>
      </c>
      <c r="E99" s="191"/>
      <c r="F99" s="191"/>
      <c r="G99" s="191"/>
      <c r="H99" s="191"/>
      <c r="I99" s="73"/>
      <c r="J99" s="191" t="s">
        <v>91</v>
      </c>
      <c r="K99" s="191"/>
      <c r="L99" s="191"/>
      <c r="M99" s="191"/>
      <c r="N99" s="191"/>
      <c r="O99" s="191"/>
      <c r="P99" s="191"/>
      <c r="Q99" s="191"/>
      <c r="R99" s="191"/>
      <c r="S99" s="191"/>
      <c r="T99" s="191"/>
      <c r="U99" s="191"/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91"/>
      <c r="AG99" s="189">
        <f>'SO 05 - Propojovací chodníky'!J30</f>
        <v>0</v>
      </c>
      <c r="AH99" s="190"/>
      <c r="AI99" s="190"/>
      <c r="AJ99" s="190"/>
      <c r="AK99" s="190"/>
      <c r="AL99" s="190"/>
      <c r="AM99" s="190"/>
      <c r="AN99" s="189">
        <f t="shared" si="0"/>
        <v>0</v>
      </c>
      <c r="AO99" s="190"/>
      <c r="AP99" s="190"/>
      <c r="AQ99" s="74" t="s">
        <v>77</v>
      </c>
      <c r="AR99" s="71"/>
      <c r="AS99" s="75">
        <v>0</v>
      </c>
      <c r="AT99" s="76">
        <f t="shared" si="1"/>
        <v>0</v>
      </c>
      <c r="AU99" s="77">
        <f>'SO 05 - Propojovací chodníky'!P122</f>
        <v>146.19721199999998</v>
      </c>
      <c r="AV99" s="76">
        <f>'SO 05 - Propojovací chodníky'!J33</f>
        <v>0</v>
      </c>
      <c r="AW99" s="76">
        <f>'SO 05 - Propojovací chodníky'!J34</f>
        <v>0</v>
      </c>
      <c r="AX99" s="76">
        <f>'SO 05 - Propojovací chodníky'!J35</f>
        <v>0</v>
      </c>
      <c r="AY99" s="76">
        <f>'SO 05 - Propojovací chodníky'!J36</f>
        <v>0</v>
      </c>
      <c r="AZ99" s="76">
        <f>'SO 05 - Propojovací chodníky'!F33</f>
        <v>0</v>
      </c>
      <c r="BA99" s="76">
        <f>'SO 05 - Propojovací chodníky'!F34</f>
        <v>0</v>
      </c>
      <c r="BB99" s="76">
        <f>'SO 05 - Propojovací chodníky'!F35</f>
        <v>0</v>
      </c>
      <c r="BC99" s="76">
        <f>'SO 05 - Propojovací chodníky'!F36</f>
        <v>0</v>
      </c>
      <c r="BD99" s="78">
        <f>'SO 05 - Propojovací chodníky'!F37</f>
        <v>0</v>
      </c>
      <c r="BT99" s="79" t="s">
        <v>78</v>
      </c>
      <c r="BV99" s="79" t="s">
        <v>72</v>
      </c>
      <c r="BW99" s="79" t="s">
        <v>92</v>
      </c>
      <c r="BX99" s="79" t="s">
        <v>4</v>
      </c>
      <c r="CL99" s="79" t="s">
        <v>1</v>
      </c>
      <c r="CM99" s="79" t="s">
        <v>80</v>
      </c>
    </row>
    <row r="100" spans="1:91" s="6" customFormat="1" ht="16.5" customHeight="1">
      <c r="A100" s="70" t="s">
        <v>74</v>
      </c>
      <c r="B100" s="71"/>
      <c r="C100" s="72"/>
      <c r="D100" s="191" t="s">
        <v>93</v>
      </c>
      <c r="E100" s="191"/>
      <c r="F100" s="191"/>
      <c r="G100" s="191"/>
      <c r="H100" s="191"/>
      <c r="I100" s="73"/>
      <c r="J100" s="191" t="s">
        <v>94</v>
      </c>
      <c r="K100" s="191"/>
      <c r="L100" s="191"/>
      <c r="M100" s="191"/>
      <c r="N100" s="191"/>
      <c r="O100" s="191"/>
      <c r="P100" s="191"/>
      <c r="Q100" s="191"/>
      <c r="R100" s="191"/>
      <c r="S100" s="191"/>
      <c r="T100" s="191"/>
      <c r="U100" s="191"/>
      <c r="V100" s="191"/>
      <c r="W100" s="191"/>
      <c r="X100" s="191"/>
      <c r="Y100" s="191"/>
      <c r="Z100" s="191"/>
      <c r="AA100" s="191"/>
      <c r="AB100" s="191"/>
      <c r="AC100" s="191"/>
      <c r="AD100" s="191"/>
      <c r="AE100" s="191"/>
      <c r="AF100" s="191"/>
      <c r="AG100" s="189">
        <f>'SO 06 - Sjezdy'!J30</f>
        <v>0</v>
      </c>
      <c r="AH100" s="190"/>
      <c r="AI100" s="190"/>
      <c r="AJ100" s="190"/>
      <c r="AK100" s="190"/>
      <c r="AL100" s="190"/>
      <c r="AM100" s="190"/>
      <c r="AN100" s="189">
        <f t="shared" si="0"/>
        <v>0</v>
      </c>
      <c r="AO100" s="190"/>
      <c r="AP100" s="190"/>
      <c r="AQ100" s="74" t="s">
        <v>77</v>
      </c>
      <c r="AR100" s="71"/>
      <c r="AS100" s="80">
        <v>0</v>
      </c>
      <c r="AT100" s="81">
        <f t="shared" si="1"/>
        <v>0</v>
      </c>
      <c r="AU100" s="82">
        <f>'SO 06 - Sjezdy'!P122</f>
        <v>165.71793400000001</v>
      </c>
      <c r="AV100" s="81">
        <f>'SO 06 - Sjezdy'!J33</f>
        <v>0</v>
      </c>
      <c r="AW100" s="81">
        <f>'SO 06 - Sjezdy'!J34</f>
        <v>0</v>
      </c>
      <c r="AX100" s="81">
        <f>'SO 06 - Sjezdy'!J35</f>
        <v>0</v>
      </c>
      <c r="AY100" s="81">
        <f>'SO 06 - Sjezdy'!J36</f>
        <v>0</v>
      </c>
      <c r="AZ100" s="81">
        <f>'SO 06 - Sjezdy'!F33</f>
        <v>0</v>
      </c>
      <c r="BA100" s="81">
        <f>'SO 06 - Sjezdy'!F34</f>
        <v>0</v>
      </c>
      <c r="BB100" s="81">
        <f>'SO 06 - Sjezdy'!F35</f>
        <v>0</v>
      </c>
      <c r="BC100" s="81">
        <f>'SO 06 - Sjezdy'!F36</f>
        <v>0</v>
      </c>
      <c r="BD100" s="83">
        <f>'SO 06 - Sjezdy'!F37</f>
        <v>0</v>
      </c>
      <c r="BT100" s="79" t="s">
        <v>78</v>
      </c>
      <c r="BV100" s="79" t="s">
        <v>72</v>
      </c>
      <c r="BW100" s="79" t="s">
        <v>95</v>
      </c>
      <c r="BX100" s="79" t="s">
        <v>4</v>
      </c>
      <c r="CL100" s="79" t="s">
        <v>1</v>
      </c>
      <c r="CM100" s="79" t="s">
        <v>80</v>
      </c>
    </row>
    <row r="101" spans="1:91" s="1" customFormat="1" ht="30" customHeight="1">
      <c r="B101" s="28"/>
      <c r="AR101" s="28"/>
    </row>
    <row r="102" spans="1:91" s="1" customFormat="1" ht="6.95" customHeight="1"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28"/>
    </row>
  </sheetData>
  <mergeCells count="60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N96:AP96"/>
    <mergeCell ref="AG96:AM96"/>
    <mergeCell ref="J97:AF97"/>
    <mergeCell ref="AG97:AM97"/>
    <mergeCell ref="D97:H97"/>
    <mergeCell ref="AN97:AP97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5" location="'SO 01 - Všeobecné položky'!C2" display="/" xr:uid="{00000000-0004-0000-0000-000000000000}"/>
    <hyperlink ref="A96" location="'SO 02 - Komunikace'!C2" display="/" xr:uid="{00000000-0004-0000-0000-000001000000}"/>
    <hyperlink ref="A97" location="'SO 03 - Nový chodník'!C2" display="/" xr:uid="{00000000-0004-0000-0000-000002000000}"/>
    <hyperlink ref="A98" location="'SO 04 - Nové plochy pro k...'!C2" display="/" xr:uid="{00000000-0004-0000-0000-000003000000}"/>
    <hyperlink ref="A99" location="'SO 05 - Propojovací chodníky'!C2" display="/" xr:uid="{00000000-0004-0000-0000-000004000000}"/>
    <hyperlink ref="A100" location="'SO 06 - Sjezdy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4"/>
  <sheetViews>
    <sheetView showGridLines="0" topLeftCell="A80" workbookViewId="0">
      <selection activeCell="I119" sqref="I119:I12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4" t="s">
        <v>5</v>
      </c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6" t="s">
        <v>79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2:46" ht="24.95" customHeight="1">
      <c r="B4" s="19"/>
      <c r="D4" s="20" t="s">
        <v>96</v>
      </c>
      <c r="L4" s="19"/>
      <c r="M4" s="84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09" t="str">
        <f>'Rekapitulace stavby'!K6</f>
        <v>Oprava MK pod Bílou Horou</v>
      </c>
      <c r="F7" s="210"/>
      <c r="G7" s="210"/>
      <c r="H7" s="210"/>
      <c r="L7" s="19"/>
    </row>
    <row r="8" spans="2:46" s="1" customFormat="1" ht="12" customHeight="1">
      <c r="B8" s="28"/>
      <c r="D8" s="25" t="s">
        <v>97</v>
      </c>
      <c r="L8" s="28"/>
    </row>
    <row r="9" spans="2:46" s="1" customFormat="1" ht="16.5" customHeight="1">
      <c r="B9" s="28"/>
      <c r="E9" s="199" t="s">
        <v>98</v>
      </c>
      <c r="F9" s="208"/>
      <c r="G9" s="208"/>
      <c r="H9" s="208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7. 7. 2025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24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25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183" t="str">
        <f>'Rekapitulace stavby'!E14</f>
        <v xml:space="preserve"> </v>
      </c>
      <c r="F18" s="183"/>
      <c r="G18" s="183"/>
      <c r="H18" s="183"/>
      <c r="I18" s="25" t="s">
        <v>24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26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24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27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24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29</v>
      </c>
      <c r="L26" s="28"/>
    </row>
    <row r="27" spans="2:12" s="7" customFormat="1" ht="16.5" customHeight="1">
      <c r="B27" s="85"/>
      <c r="E27" s="185" t="s">
        <v>1</v>
      </c>
      <c r="F27" s="185"/>
      <c r="G27" s="185"/>
      <c r="H27" s="185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30</v>
      </c>
      <c r="J30" s="62">
        <f>ROUND(J117,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>
      <c r="B33" s="28"/>
      <c r="D33" s="51" t="s">
        <v>34</v>
      </c>
      <c r="E33" s="25" t="s">
        <v>35</v>
      </c>
      <c r="F33" s="87">
        <f>ROUND((SUM(BE117:BE123)),  2)</f>
        <v>0</v>
      </c>
      <c r="I33" s="88">
        <v>0.21</v>
      </c>
      <c r="J33" s="87">
        <f>ROUND(((SUM(BE117:BE123))*I33),  2)</f>
        <v>0</v>
      </c>
      <c r="L33" s="28"/>
    </row>
    <row r="34" spans="2:12" s="1" customFormat="1" ht="14.45" customHeight="1">
      <c r="B34" s="28"/>
      <c r="E34" s="25" t="s">
        <v>36</v>
      </c>
      <c r="F34" s="87">
        <f>ROUND((SUM(BF117:BF123)),  2)</f>
        <v>0</v>
      </c>
      <c r="I34" s="88">
        <v>0.12</v>
      </c>
      <c r="J34" s="87">
        <f>ROUND(((SUM(BF117:BF123))*I34),  2)</f>
        <v>0</v>
      </c>
      <c r="L34" s="28"/>
    </row>
    <row r="35" spans="2:12" s="1" customFormat="1" ht="14.45" hidden="1" customHeight="1">
      <c r="B35" s="28"/>
      <c r="E35" s="25" t="s">
        <v>37</v>
      </c>
      <c r="F35" s="87">
        <f>ROUND((SUM(BG117:BG123)),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5" t="s">
        <v>38</v>
      </c>
      <c r="F36" s="87">
        <f>ROUND((SUM(BH117:BH123)),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5" t="s">
        <v>39</v>
      </c>
      <c r="F37" s="87">
        <f>ROUND((SUM(BI117:BI123)),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40</v>
      </c>
      <c r="E39" s="53"/>
      <c r="F39" s="53"/>
      <c r="G39" s="91" t="s">
        <v>41</v>
      </c>
      <c r="H39" s="92" t="s">
        <v>42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45</v>
      </c>
      <c r="E61" s="30"/>
      <c r="F61" s="95" t="s">
        <v>46</v>
      </c>
      <c r="G61" s="39" t="s">
        <v>45</v>
      </c>
      <c r="H61" s="30"/>
      <c r="I61" s="30"/>
      <c r="J61" s="96" t="s">
        <v>46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45</v>
      </c>
      <c r="E76" s="30"/>
      <c r="F76" s="95" t="s">
        <v>46</v>
      </c>
      <c r="G76" s="39" t="s">
        <v>45</v>
      </c>
      <c r="H76" s="30"/>
      <c r="I76" s="30"/>
      <c r="J76" s="96" t="s">
        <v>46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hidden="1" customHeight="1">
      <c r="B82" s="28"/>
      <c r="C82" s="20" t="s">
        <v>99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5" t="s">
        <v>14</v>
      </c>
      <c r="L84" s="28"/>
    </row>
    <row r="85" spans="2:47" s="1" customFormat="1" ht="16.5" hidden="1" customHeight="1">
      <c r="B85" s="28"/>
      <c r="E85" s="209" t="str">
        <f>E7</f>
        <v>Oprava MK pod Bílou Horou</v>
      </c>
      <c r="F85" s="210"/>
      <c r="G85" s="210"/>
      <c r="H85" s="210"/>
      <c r="L85" s="28"/>
    </row>
    <row r="86" spans="2:47" s="1" customFormat="1" ht="12" hidden="1" customHeight="1">
      <c r="B86" s="28"/>
      <c r="C86" s="25" t="s">
        <v>97</v>
      </c>
      <c r="L86" s="28"/>
    </row>
    <row r="87" spans="2:47" s="1" customFormat="1" ht="16.5" hidden="1" customHeight="1">
      <c r="B87" s="28"/>
      <c r="E87" s="199" t="str">
        <f>E9</f>
        <v>SO 01 - Všeobecné položky</v>
      </c>
      <c r="F87" s="208"/>
      <c r="G87" s="208"/>
      <c r="H87" s="208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5" t="s">
        <v>18</v>
      </c>
      <c r="F89" s="23" t="str">
        <f>F12</f>
        <v xml:space="preserve"> </v>
      </c>
      <c r="I89" s="25" t="s">
        <v>20</v>
      </c>
      <c r="J89" s="48" t="str">
        <f>IF(J12="","",J12)</f>
        <v>7. 7. 2025</v>
      </c>
      <c r="L89" s="28"/>
    </row>
    <row r="90" spans="2:47" s="1" customFormat="1" ht="6.95" hidden="1" customHeight="1">
      <c r="B90" s="28"/>
      <c r="L90" s="28"/>
    </row>
    <row r="91" spans="2:47" s="1" customFormat="1" ht="15.2" hidden="1" customHeight="1">
      <c r="B91" s="28"/>
      <c r="C91" s="25" t="s">
        <v>22</v>
      </c>
      <c r="F91" s="23" t="str">
        <f>E15</f>
        <v xml:space="preserve"> </v>
      </c>
      <c r="I91" s="25" t="s">
        <v>26</v>
      </c>
      <c r="J91" s="26" t="str">
        <f>E21</f>
        <v xml:space="preserve"> </v>
      </c>
      <c r="L91" s="28"/>
    </row>
    <row r="92" spans="2:47" s="1" customFormat="1" ht="15.2" hidden="1" customHeight="1">
      <c r="B92" s="28"/>
      <c r="C92" s="25" t="s">
        <v>25</v>
      </c>
      <c r="F92" s="23" t="str">
        <f>IF(E18="","",E18)</f>
        <v xml:space="preserve"> </v>
      </c>
      <c r="I92" s="25" t="s">
        <v>27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97" t="s">
        <v>100</v>
      </c>
      <c r="D94" s="89"/>
      <c r="E94" s="89"/>
      <c r="F94" s="89"/>
      <c r="G94" s="89"/>
      <c r="H94" s="89"/>
      <c r="I94" s="89"/>
      <c r="J94" s="98" t="s">
        <v>101</v>
      </c>
      <c r="K94" s="89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99" t="s">
        <v>102</v>
      </c>
      <c r="J96" s="62">
        <f>J117</f>
        <v>0</v>
      </c>
      <c r="L96" s="28"/>
      <c r="AU96" s="16" t="s">
        <v>103</v>
      </c>
    </row>
    <row r="97" spans="2:12" s="8" customFormat="1" ht="24.95" hidden="1" customHeight="1">
      <c r="B97" s="100"/>
      <c r="D97" s="101" t="s">
        <v>104</v>
      </c>
      <c r="E97" s="102"/>
      <c r="F97" s="102"/>
      <c r="G97" s="102"/>
      <c r="H97" s="102"/>
      <c r="I97" s="102"/>
      <c r="J97" s="103">
        <f>J118</f>
        <v>0</v>
      </c>
      <c r="L97" s="100"/>
    </row>
    <row r="98" spans="2:12" s="1" customFormat="1" ht="21.75" hidden="1" customHeight="1">
      <c r="B98" s="28"/>
      <c r="L98" s="28"/>
    </row>
    <row r="99" spans="2:12" s="1" customFormat="1" ht="6.95" hidden="1" customHeight="1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28"/>
    </row>
    <row r="100" spans="2:12" hidden="1"/>
    <row r="101" spans="2:12" hidden="1"/>
    <row r="102" spans="2:12" hidden="1"/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28"/>
    </row>
    <row r="104" spans="2:12" s="1" customFormat="1" ht="24.95" customHeight="1">
      <c r="B104" s="28"/>
      <c r="C104" s="20" t="s">
        <v>105</v>
      </c>
      <c r="L104" s="28"/>
    </row>
    <row r="105" spans="2:12" s="1" customFormat="1" ht="6.95" customHeight="1">
      <c r="B105" s="28"/>
      <c r="L105" s="28"/>
    </row>
    <row r="106" spans="2:12" s="1" customFormat="1" ht="12" customHeight="1">
      <c r="B106" s="28"/>
      <c r="C106" s="25" t="s">
        <v>14</v>
      </c>
      <c r="L106" s="28"/>
    </row>
    <row r="107" spans="2:12" s="1" customFormat="1" ht="16.5" customHeight="1">
      <c r="B107" s="28"/>
      <c r="E107" s="209" t="str">
        <f>E7</f>
        <v>Oprava MK pod Bílou Horou</v>
      </c>
      <c r="F107" s="210"/>
      <c r="G107" s="210"/>
      <c r="H107" s="210"/>
      <c r="L107" s="28"/>
    </row>
    <row r="108" spans="2:12" s="1" customFormat="1" ht="12" customHeight="1">
      <c r="B108" s="28"/>
      <c r="C108" s="25" t="s">
        <v>97</v>
      </c>
      <c r="L108" s="28"/>
    </row>
    <row r="109" spans="2:12" s="1" customFormat="1" ht="16.5" customHeight="1">
      <c r="B109" s="28"/>
      <c r="E109" s="199" t="str">
        <f>E9</f>
        <v>SO 01 - Všeobecné položky</v>
      </c>
      <c r="F109" s="208"/>
      <c r="G109" s="208"/>
      <c r="H109" s="208"/>
      <c r="L109" s="28"/>
    </row>
    <row r="110" spans="2:12" s="1" customFormat="1" ht="6.95" customHeight="1">
      <c r="B110" s="28"/>
      <c r="L110" s="28"/>
    </row>
    <row r="111" spans="2:12" s="1" customFormat="1" ht="12" customHeight="1">
      <c r="B111" s="28"/>
      <c r="C111" s="25" t="s">
        <v>18</v>
      </c>
      <c r="F111" s="23" t="str">
        <f>F12</f>
        <v xml:space="preserve"> </v>
      </c>
      <c r="I111" s="25" t="s">
        <v>20</v>
      </c>
      <c r="J111" s="48" t="str">
        <f>IF(J12="","",J12)</f>
        <v>7. 7. 2025</v>
      </c>
      <c r="L111" s="28"/>
    </row>
    <row r="112" spans="2:12" s="1" customFormat="1" ht="6.95" customHeight="1">
      <c r="B112" s="28"/>
      <c r="L112" s="28"/>
    </row>
    <row r="113" spans="2:65" s="1" customFormat="1" ht="15.2" customHeight="1">
      <c r="B113" s="28"/>
      <c r="C113" s="25" t="s">
        <v>22</v>
      </c>
      <c r="F113" s="23" t="str">
        <f>E15</f>
        <v xml:space="preserve"> </v>
      </c>
      <c r="I113" s="25" t="s">
        <v>26</v>
      </c>
      <c r="J113" s="26" t="str">
        <f>E21</f>
        <v xml:space="preserve"> </v>
      </c>
      <c r="L113" s="28"/>
    </row>
    <row r="114" spans="2:65" s="1" customFormat="1" ht="15.2" customHeight="1">
      <c r="B114" s="28"/>
      <c r="C114" s="25" t="s">
        <v>25</v>
      </c>
      <c r="F114" s="23" t="str">
        <f>IF(E18="","",E18)</f>
        <v xml:space="preserve"> </v>
      </c>
      <c r="I114" s="25" t="s">
        <v>27</v>
      </c>
      <c r="J114" s="26" t="str">
        <f>E24</f>
        <v xml:space="preserve"> </v>
      </c>
      <c r="L114" s="28"/>
    </row>
    <row r="115" spans="2:65" s="1" customFormat="1" ht="10.35" customHeight="1">
      <c r="B115" s="28"/>
      <c r="L115" s="28"/>
    </row>
    <row r="116" spans="2:65" s="9" customFormat="1" ht="29.25" customHeight="1">
      <c r="B116" s="104"/>
      <c r="C116" s="105" t="s">
        <v>106</v>
      </c>
      <c r="D116" s="106" t="s">
        <v>55</v>
      </c>
      <c r="E116" s="106" t="s">
        <v>51</v>
      </c>
      <c r="F116" s="106" t="s">
        <v>52</v>
      </c>
      <c r="G116" s="106" t="s">
        <v>107</v>
      </c>
      <c r="H116" s="106" t="s">
        <v>108</v>
      </c>
      <c r="I116" s="106" t="s">
        <v>109</v>
      </c>
      <c r="J116" s="107" t="s">
        <v>101</v>
      </c>
      <c r="K116" s="108" t="s">
        <v>110</v>
      </c>
      <c r="L116" s="104"/>
      <c r="M116" s="55" t="s">
        <v>1</v>
      </c>
      <c r="N116" s="56" t="s">
        <v>34</v>
      </c>
      <c r="O116" s="56" t="s">
        <v>111</v>
      </c>
      <c r="P116" s="56" t="s">
        <v>112</v>
      </c>
      <c r="Q116" s="56" t="s">
        <v>113</v>
      </c>
      <c r="R116" s="56" t="s">
        <v>114</v>
      </c>
      <c r="S116" s="56" t="s">
        <v>115</v>
      </c>
      <c r="T116" s="57" t="s">
        <v>116</v>
      </c>
    </row>
    <row r="117" spans="2:65" s="1" customFormat="1" ht="22.9" customHeight="1">
      <c r="B117" s="28"/>
      <c r="C117" s="60" t="s">
        <v>117</v>
      </c>
      <c r="J117" s="109">
        <f>BK117</f>
        <v>0</v>
      </c>
      <c r="L117" s="28"/>
      <c r="M117" s="58"/>
      <c r="N117" s="49"/>
      <c r="O117" s="49"/>
      <c r="P117" s="110">
        <f>P118</f>
        <v>0</v>
      </c>
      <c r="Q117" s="49"/>
      <c r="R117" s="110">
        <f>R118</f>
        <v>0</v>
      </c>
      <c r="S117" s="49"/>
      <c r="T117" s="111">
        <f>T118</f>
        <v>0</v>
      </c>
      <c r="AT117" s="16" t="s">
        <v>69</v>
      </c>
      <c r="AU117" s="16" t="s">
        <v>103</v>
      </c>
      <c r="BK117" s="112">
        <f>BK118</f>
        <v>0</v>
      </c>
    </row>
    <row r="118" spans="2:65" s="10" customFormat="1" ht="25.9" customHeight="1">
      <c r="B118" s="113"/>
      <c r="D118" s="114" t="s">
        <v>69</v>
      </c>
      <c r="E118" s="115" t="s">
        <v>118</v>
      </c>
      <c r="F118" s="115" t="s">
        <v>119</v>
      </c>
      <c r="J118" s="116">
        <f>BK118</f>
        <v>0</v>
      </c>
      <c r="L118" s="113"/>
      <c r="M118" s="117"/>
      <c r="P118" s="118">
        <f>SUM(P119:P123)</f>
        <v>0</v>
      </c>
      <c r="R118" s="118">
        <f>SUM(R119:R123)</f>
        <v>0</v>
      </c>
      <c r="T118" s="119">
        <f>SUM(T119:T123)</f>
        <v>0</v>
      </c>
      <c r="AR118" s="114" t="s">
        <v>120</v>
      </c>
      <c r="AT118" s="120" t="s">
        <v>69</v>
      </c>
      <c r="AU118" s="120" t="s">
        <v>70</v>
      </c>
      <c r="AY118" s="114" t="s">
        <v>121</v>
      </c>
      <c r="BK118" s="121">
        <f>SUM(BK119:BK123)</f>
        <v>0</v>
      </c>
    </row>
    <row r="119" spans="2:65" s="1" customFormat="1" ht="16.5" customHeight="1">
      <c r="B119" s="122"/>
      <c r="C119" s="123" t="s">
        <v>78</v>
      </c>
      <c r="D119" s="123" t="s">
        <v>122</v>
      </c>
      <c r="E119" s="124" t="s">
        <v>123</v>
      </c>
      <c r="F119" s="125" t="s">
        <v>124</v>
      </c>
      <c r="G119" s="126" t="s">
        <v>125</v>
      </c>
      <c r="H119" s="127">
        <v>1</v>
      </c>
      <c r="I119" s="128"/>
      <c r="J119" s="128">
        <f>ROUND(I119*H119,2)</f>
        <v>0</v>
      </c>
      <c r="K119" s="129"/>
      <c r="L119" s="28"/>
      <c r="M119" s="130" t="s">
        <v>1</v>
      </c>
      <c r="N119" s="131" t="s">
        <v>35</v>
      </c>
      <c r="O119" s="132">
        <v>0</v>
      </c>
      <c r="P119" s="132">
        <f>O119*H119</f>
        <v>0</v>
      </c>
      <c r="Q119" s="132">
        <v>0</v>
      </c>
      <c r="R119" s="132">
        <f>Q119*H119</f>
        <v>0</v>
      </c>
      <c r="S119" s="132">
        <v>0</v>
      </c>
      <c r="T119" s="133">
        <f>S119*H119</f>
        <v>0</v>
      </c>
      <c r="AR119" s="134" t="s">
        <v>126</v>
      </c>
      <c r="AT119" s="134" t="s">
        <v>122</v>
      </c>
      <c r="AU119" s="134" t="s">
        <v>78</v>
      </c>
      <c r="AY119" s="16" t="s">
        <v>121</v>
      </c>
      <c r="BE119" s="135">
        <f>IF(N119="základní",J119,0)</f>
        <v>0</v>
      </c>
      <c r="BF119" s="135">
        <f>IF(N119="snížená",J119,0)</f>
        <v>0</v>
      </c>
      <c r="BG119" s="135">
        <f>IF(N119="zákl. přenesená",J119,0)</f>
        <v>0</v>
      </c>
      <c r="BH119" s="135">
        <f>IF(N119="sníž. přenesená",J119,0)</f>
        <v>0</v>
      </c>
      <c r="BI119" s="135">
        <f>IF(N119="nulová",J119,0)</f>
        <v>0</v>
      </c>
      <c r="BJ119" s="16" t="s">
        <v>78</v>
      </c>
      <c r="BK119" s="135">
        <f>ROUND(I119*H119,2)</f>
        <v>0</v>
      </c>
      <c r="BL119" s="16" t="s">
        <v>126</v>
      </c>
      <c r="BM119" s="134" t="s">
        <v>127</v>
      </c>
    </row>
    <row r="120" spans="2:65" s="1" customFormat="1" ht="32.25" customHeight="1">
      <c r="B120" s="122"/>
      <c r="C120" s="123" t="s">
        <v>80</v>
      </c>
      <c r="D120" s="123" t="s">
        <v>122</v>
      </c>
      <c r="E120" s="124" t="s">
        <v>503</v>
      </c>
      <c r="F120" s="125" t="s">
        <v>502</v>
      </c>
      <c r="G120" s="126" t="s">
        <v>128</v>
      </c>
      <c r="H120" s="127">
        <v>1</v>
      </c>
      <c r="I120" s="128"/>
      <c r="J120" s="128">
        <f>ROUND(I120*H120,2)</f>
        <v>0</v>
      </c>
      <c r="K120" s="129"/>
      <c r="L120" s="28"/>
      <c r="M120" s="130" t="s">
        <v>1</v>
      </c>
      <c r="N120" s="131" t="s">
        <v>35</v>
      </c>
      <c r="O120" s="132">
        <v>0</v>
      </c>
      <c r="P120" s="132">
        <f>O120*H120</f>
        <v>0</v>
      </c>
      <c r="Q120" s="132">
        <v>0</v>
      </c>
      <c r="R120" s="132">
        <f>Q120*H120</f>
        <v>0</v>
      </c>
      <c r="S120" s="132">
        <v>0</v>
      </c>
      <c r="T120" s="133">
        <f>S120*H120</f>
        <v>0</v>
      </c>
      <c r="AR120" s="134" t="s">
        <v>126</v>
      </c>
      <c r="AT120" s="134" t="s">
        <v>122</v>
      </c>
      <c r="AU120" s="134" t="s">
        <v>78</v>
      </c>
      <c r="AY120" s="16" t="s">
        <v>121</v>
      </c>
      <c r="BE120" s="135">
        <f>IF(N120="základní",J120,0)</f>
        <v>0</v>
      </c>
      <c r="BF120" s="135">
        <f>IF(N120="snížená",J120,0)</f>
        <v>0</v>
      </c>
      <c r="BG120" s="135">
        <f>IF(N120="zákl. přenesená",J120,0)</f>
        <v>0</v>
      </c>
      <c r="BH120" s="135">
        <f>IF(N120="sníž. přenesená",J120,0)</f>
        <v>0</v>
      </c>
      <c r="BI120" s="135">
        <f>IF(N120="nulová",J120,0)</f>
        <v>0</v>
      </c>
      <c r="BJ120" s="16" t="s">
        <v>78</v>
      </c>
      <c r="BK120" s="135">
        <f>ROUND(I120*H120,2)</f>
        <v>0</v>
      </c>
      <c r="BL120" s="16" t="s">
        <v>126</v>
      </c>
      <c r="BM120" s="134" t="s">
        <v>129</v>
      </c>
    </row>
    <row r="121" spans="2:65" s="1" customFormat="1" ht="16.5" customHeight="1">
      <c r="B121" s="122"/>
      <c r="C121" s="123" t="s">
        <v>130</v>
      </c>
      <c r="D121" s="123" t="s">
        <v>122</v>
      </c>
      <c r="E121" s="124" t="s">
        <v>131</v>
      </c>
      <c r="F121" s="125" t="s">
        <v>132</v>
      </c>
      <c r="G121" s="126" t="s">
        <v>128</v>
      </c>
      <c r="H121" s="127">
        <v>1</v>
      </c>
      <c r="I121" s="128"/>
      <c r="J121" s="128">
        <f>ROUND(I121*H121,2)</f>
        <v>0</v>
      </c>
      <c r="K121" s="129"/>
      <c r="L121" s="28"/>
      <c r="M121" s="130" t="s">
        <v>1</v>
      </c>
      <c r="N121" s="131" t="s">
        <v>35</v>
      </c>
      <c r="O121" s="132">
        <v>0</v>
      </c>
      <c r="P121" s="132">
        <f>O121*H121</f>
        <v>0</v>
      </c>
      <c r="Q121" s="132">
        <v>0</v>
      </c>
      <c r="R121" s="132">
        <f>Q121*H121</f>
        <v>0</v>
      </c>
      <c r="S121" s="132">
        <v>0</v>
      </c>
      <c r="T121" s="133">
        <f>S121*H121</f>
        <v>0</v>
      </c>
      <c r="AR121" s="134" t="s">
        <v>126</v>
      </c>
      <c r="AT121" s="134" t="s">
        <v>122</v>
      </c>
      <c r="AU121" s="134" t="s">
        <v>78</v>
      </c>
      <c r="AY121" s="16" t="s">
        <v>121</v>
      </c>
      <c r="BE121" s="135">
        <f>IF(N121="základní",J121,0)</f>
        <v>0</v>
      </c>
      <c r="BF121" s="135">
        <f>IF(N121="snížená",J121,0)</f>
        <v>0</v>
      </c>
      <c r="BG121" s="135">
        <f>IF(N121="zákl. přenesená",J121,0)</f>
        <v>0</v>
      </c>
      <c r="BH121" s="135">
        <f>IF(N121="sníž. přenesená",J121,0)</f>
        <v>0</v>
      </c>
      <c r="BI121" s="135">
        <f>IF(N121="nulová",J121,0)</f>
        <v>0</v>
      </c>
      <c r="BJ121" s="16" t="s">
        <v>78</v>
      </c>
      <c r="BK121" s="135">
        <f>ROUND(I121*H121,2)</f>
        <v>0</v>
      </c>
      <c r="BL121" s="16" t="s">
        <v>126</v>
      </c>
      <c r="BM121" s="134" t="s">
        <v>133</v>
      </c>
    </row>
    <row r="122" spans="2:65" s="1" customFormat="1" ht="16.5" customHeight="1">
      <c r="B122" s="122"/>
      <c r="C122" s="123" t="s">
        <v>134</v>
      </c>
      <c r="D122" s="123" t="s">
        <v>122</v>
      </c>
      <c r="E122" s="124" t="s">
        <v>135</v>
      </c>
      <c r="F122" s="125" t="s">
        <v>136</v>
      </c>
      <c r="G122" s="126" t="s">
        <v>125</v>
      </c>
      <c r="H122" s="127">
        <v>1</v>
      </c>
      <c r="I122" s="128"/>
      <c r="J122" s="128">
        <f>ROUND(I122*H122,2)</f>
        <v>0</v>
      </c>
      <c r="K122" s="129"/>
      <c r="L122" s="28"/>
      <c r="M122" s="130" t="s">
        <v>1</v>
      </c>
      <c r="N122" s="131" t="s">
        <v>35</v>
      </c>
      <c r="O122" s="132">
        <v>0</v>
      </c>
      <c r="P122" s="132">
        <f>O122*H122</f>
        <v>0</v>
      </c>
      <c r="Q122" s="132">
        <v>0</v>
      </c>
      <c r="R122" s="132">
        <f>Q122*H122</f>
        <v>0</v>
      </c>
      <c r="S122" s="132">
        <v>0</v>
      </c>
      <c r="T122" s="133">
        <f>S122*H122</f>
        <v>0</v>
      </c>
      <c r="AR122" s="134" t="s">
        <v>126</v>
      </c>
      <c r="AT122" s="134" t="s">
        <v>122</v>
      </c>
      <c r="AU122" s="134" t="s">
        <v>78</v>
      </c>
      <c r="AY122" s="16" t="s">
        <v>121</v>
      </c>
      <c r="BE122" s="135">
        <f>IF(N122="základní",J122,0)</f>
        <v>0</v>
      </c>
      <c r="BF122" s="135">
        <f>IF(N122="snížená",J122,0)</f>
        <v>0</v>
      </c>
      <c r="BG122" s="135">
        <f>IF(N122="zákl. přenesená",J122,0)</f>
        <v>0</v>
      </c>
      <c r="BH122" s="135">
        <f>IF(N122="sníž. přenesená",J122,0)</f>
        <v>0</v>
      </c>
      <c r="BI122" s="135">
        <f>IF(N122="nulová",J122,0)</f>
        <v>0</v>
      </c>
      <c r="BJ122" s="16" t="s">
        <v>78</v>
      </c>
      <c r="BK122" s="135">
        <f>ROUND(I122*H122,2)</f>
        <v>0</v>
      </c>
      <c r="BL122" s="16" t="s">
        <v>126</v>
      </c>
      <c r="BM122" s="134" t="s">
        <v>137</v>
      </c>
    </row>
    <row r="123" spans="2:65" s="1" customFormat="1" ht="16.5" customHeight="1">
      <c r="B123" s="122"/>
      <c r="C123" s="123" t="s">
        <v>120</v>
      </c>
      <c r="D123" s="123" t="s">
        <v>122</v>
      </c>
      <c r="E123" s="124" t="s">
        <v>138</v>
      </c>
      <c r="F123" s="125" t="s">
        <v>139</v>
      </c>
      <c r="G123" s="126" t="s">
        <v>125</v>
      </c>
      <c r="H123" s="127">
        <v>1</v>
      </c>
      <c r="I123" s="128"/>
      <c r="J123" s="128">
        <f>ROUND(I123*H123,2)</f>
        <v>0</v>
      </c>
      <c r="K123" s="129"/>
      <c r="L123" s="28"/>
      <c r="M123" s="136" t="s">
        <v>1</v>
      </c>
      <c r="N123" s="137" t="s">
        <v>35</v>
      </c>
      <c r="O123" s="138">
        <v>0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34" t="s">
        <v>126</v>
      </c>
      <c r="AT123" s="134" t="s">
        <v>122</v>
      </c>
      <c r="AU123" s="134" t="s">
        <v>78</v>
      </c>
      <c r="AY123" s="16" t="s">
        <v>121</v>
      </c>
      <c r="BE123" s="135">
        <f>IF(N123="základní",J123,0)</f>
        <v>0</v>
      </c>
      <c r="BF123" s="135">
        <f>IF(N123="snížená",J123,0)</f>
        <v>0</v>
      </c>
      <c r="BG123" s="135">
        <f>IF(N123="zákl. přenesená",J123,0)</f>
        <v>0</v>
      </c>
      <c r="BH123" s="135">
        <f>IF(N123="sníž. přenesená",J123,0)</f>
        <v>0</v>
      </c>
      <c r="BI123" s="135">
        <f>IF(N123="nulová",J123,0)</f>
        <v>0</v>
      </c>
      <c r="BJ123" s="16" t="s">
        <v>78</v>
      </c>
      <c r="BK123" s="135">
        <f>ROUND(I123*H123,2)</f>
        <v>0</v>
      </c>
      <c r="BL123" s="16" t="s">
        <v>126</v>
      </c>
      <c r="BM123" s="134" t="s">
        <v>140</v>
      </c>
    </row>
    <row r="124" spans="2:65" s="1" customFormat="1" ht="6.95" customHeight="1"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28"/>
    </row>
  </sheetData>
  <autoFilter ref="C116:K123" xr:uid="{00000000-0009-0000-0000-000001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15"/>
  <sheetViews>
    <sheetView showGridLines="0" topLeftCell="A64" workbookViewId="0">
      <selection activeCell="I126" sqref="I126:I21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4" t="s">
        <v>5</v>
      </c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6" t="s">
        <v>83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2:46" ht="24.95" customHeight="1">
      <c r="B4" s="19"/>
      <c r="D4" s="20" t="s">
        <v>96</v>
      </c>
      <c r="L4" s="19"/>
      <c r="M4" s="84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09" t="str">
        <f>'Rekapitulace stavby'!K6</f>
        <v>Oprava MK pod Bílou Horou</v>
      </c>
      <c r="F7" s="210"/>
      <c r="G7" s="210"/>
      <c r="H7" s="210"/>
      <c r="L7" s="19"/>
    </row>
    <row r="8" spans="2:46" s="1" customFormat="1" ht="12" customHeight="1">
      <c r="B8" s="28"/>
      <c r="D8" s="25" t="s">
        <v>97</v>
      </c>
      <c r="L8" s="28"/>
    </row>
    <row r="9" spans="2:46" s="1" customFormat="1" ht="16.5" customHeight="1">
      <c r="B9" s="28"/>
      <c r="E9" s="199" t="s">
        <v>141</v>
      </c>
      <c r="F9" s="208"/>
      <c r="G9" s="208"/>
      <c r="H9" s="208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7. 7. 2025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24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25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183" t="str">
        <f>'Rekapitulace stavby'!E14</f>
        <v xml:space="preserve"> </v>
      </c>
      <c r="F18" s="183"/>
      <c r="G18" s="183"/>
      <c r="H18" s="183"/>
      <c r="I18" s="25" t="s">
        <v>24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26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24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27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24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29</v>
      </c>
      <c r="L26" s="28"/>
    </row>
    <row r="27" spans="2:12" s="7" customFormat="1" ht="16.5" customHeight="1">
      <c r="B27" s="85"/>
      <c r="E27" s="185" t="s">
        <v>1</v>
      </c>
      <c r="F27" s="185"/>
      <c r="G27" s="185"/>
      <c r="H27" s="185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30</v>
      </c>
      <c r="J30" s="62">
        <f>ROUND(J123,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>
      <c r="B33" s="28"/>
      <c r="D33" s="51" t="s">
        <v>34</v>
      </c>
      <c r="E33" s="25" t="s">
        <v>35</v>
      </c>
      <c r="F33" s="87">
        <f>ROUND((SUM(BE123:BE214)),  2)</f>
        <v>0</v>
      </c>
      <c r="I33" s="88">
        <v>0.21</v>
      </c>
      <c r="J33" s="87">
        <f>ROUND(((SUM(BE123:BE214))*I33),  2)</f>
        <v>0</v>
      </c>
      <c r="L33" s="28"/>
    </row>
    <row r="34" spans="2:12" s="1" customFormat="1" ht="14.45" customHeight="1">
      <c r="B34" s="28"/>
      <c r="E34" s="25" t="s">
        <v>36</v>
      </c>
      <c r="F34" s="87">
        <f>ROUND((SUM(BF123:BF214)),  2)</f>
        <v>0</v>
      </c>
      <c r="I34" s="88">
        <v>0.12</v>
      </c>
      <c r="J34" s="87">
        <f>ROUND(((SUM(BF123:BF214))*I34),  2)</f>
        <v>0</v>
      </c>
      <c r="L34" s="28"/>
    </row>
    <row r="35" spans="2:12" s="1" customFormat="1" ht="14.45" hidden="1" customHeight="1">
      <c r="B35" s="28"/>
      <c r="E35" s="25" t="s">
        <v>37</v>
      </c>
      <c r="F35" s="87">
        <f>ROUND((SUM(BG123:BG214)),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5" t="s">
        <v>38</v>
      </c>
      <c r="F36" s="87">
        <f>ROUND((SUM(BH123:BH214)),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5" t="s">
        <v>39</v>
      </c>
      <c r="F37" s="87">
        <f>ROUND((SUM(BI123:BI214)),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40</v>
      </c>
      <c r="E39" s="53"/>
      <c r="F39" s="53"/>
      <c r="G39" s="91" t="s">
        <v>41</v>
      </c>
      <c r="H39" s="92" t="s">
        <v>42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45</v>
      </c>
      <c r="E61" s="30"/>
      <c r="F61" s="95" t="s">
        <v>46</v>
      </c>
      <c r="G61" s="39" t="s">
        <v>45</v>
      </c>
      <c r="H61" s="30"/>
      <c r="I61" s="30"/>
      <c r="J61" s="96" t="s">
        <v>46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45</v>
      </c>
      <c r="E76" s="30"/>
      <c r="F76" s="95" t="s">
        <v>46</v>
      </c>
      <c r="G76" s="39" t="s">
        <v>45</v>
      </c>
      <c r="H76" s="30"/>
      <c r="I76" s="30"/>
      <c r="J76" s="96" t="s">
        <v>46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hidden="1" customHeight="1">
      <c r="B82" s="28"/>
      <c r="C82" s="20" t="s">
        <v>99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5" t="s">
        <v>14</v>
      </c>
      <c r="L84" s="28"/>
    </row>
    <row r="85" spans="2:47" s="1" customFormat="1" ht="16.5" hidden="1" customHeight="1">
      <c r="B85" s="28"/>
      <c r="E85" s="209" t="str">
        <f>E7</f>
        <v>Oprava MK pod Bílou Horou</v>
      </c>
      <c r="F85" s="210"/>
      <c r="G85" s="210"/>
      <c r="H85" s="210"/>
      <c r="L85" s="28"/>
    </row>
    <row r="86" spans="2:47" s="1" customFormat="1" ht="12" hidden="1" customHeight="1">
      <c r="B86" s="28"/>
      <c r="C86" s="25" t="s">
        <v>97</v>
      </c>
      <c r="L86" s="28"/>
    </row>
    <row r="87" spans="2:47" s="1" customFormat="1" ht="16.5" hidden="1" customHeight="1">
      <c r="B87" s="28"/>
      <c r="E87" s="199" t="str">
        <f>E9</f>
        <v>SO 02 - Komunikace</v>
      </c>
      <c r="F87" s="208"/>
      <c r="G87" s="208"/>
      <c r="H87" s="208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5" t="s">
        <v>18</v>
      </c>
      <c r="F89" s="23" t="str">
        <f>F12</f>
        <v xml:space="preserve"> </v>
      </c>
      <c r="I89" s="25" t="s">
        <v>20</v>
      </c>
      <c r="J89" s="48" t="str">
        <f>IF(J12="","",J12)</f>
        <v>7. 7. 2025</v>
      </c>
      <c r="L89" s="28"/>
    </row>
    <row r="90" spans="2:47" s="1" customFormat="1" ht="6.95" hidden="1" customHeight="1">
      <c r="B90" s="28"/>
      <c r="L90" s="28"/>
    </row>
    <row r="91" spans="2:47" s="1" customFormat="1" ht="15.2" hidden="1" customHeight="1">
      <c r="B91" s="28"/>
      <c r="C91" s="25" t="s">
        <v>22</v>
      </c>
      <c r="F91" s="23" t="str">
        <f>E15</f>
        <v xml:space="preserve"> </v>
      </c>
      <c r="I91" s="25" t="s">
        <v>26</v>
      </c>
      <c r="J91" s="26" t="str">
        <f>E21</f>
        <v xml:space="preserve"> </v>
      </c>
      <c r="L91" s="28"/>
    </row>
    <row r="92" spans="2:47" s="1" customFormat="1" ht="15.2" hidden="1" customHeight="1">
      <c r="B92" s="28"/>
      <c r="C92" s="25" t="s">
        <v>25</v>
      </c>
      <c r="F92" s="23" t="str">
        <f>IF(E18="","",E18)</f>
        <v xml:space="preserve"> </v>
      </c>
      <c r="I92" s="25" t="s">
        <v>27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97" t="s">
        <v>100</v>
      </c>
      <c r="D94" s="89"/>
      <c r="E94" s="89"/>
      <c r="F94" s="89"/>
      <c r="G94" s="89"/>
      <c r="H94" s="89"/>
      <c r="I94" s="89"/>
      <c r="J94" s="98" t="s">
        <v>101</v>
      </c>
      <c r="K94" s="89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99" t="s">
        <v>102</v>
      </c>
      <c r="J96" s="62">
        <f>J123</f>
        <v>0</v>
      </c>
      <c r="L96" s="28"/>
      <c r="AU96" s="16" t="s">
        <v>103</v>
      </c>
    </row>
    <row r="97" spans="2:12" s="8" customFormat="1" ht="24.95" hidden="1" customHeight="1">
      <c r="B97" s="100"/>
      <c r="D97" s="101" t="s">
        <v>142</v>
      </c>
      <c r="E97" s="102"/>
      <c r="F97" s="102"/>
      <c r="G97" s="102"/>
      <c r="H97" s="102"/>
      <c r="I97" s="102"/>
      <c r="J97" s="103">
        <f>J124</f>
        <v>0</v>
      </c>
      <c r="L97" s="100"/>
    </row>
    <row r="98" spans="2:12" s="11" customFormat="1" ht="19.899999999999999" hidden="1" customHeight="1">
      <c r="B98" s="140"/>
      <c r="D98" s="141" t="s">
        <v>143</v>
      </c>
      <c r="E98" s="142"/>
      <c r="F98" s="142"/>
      <c r="G98" s="142"/>
      <c r="H98" s="142"/>
      <c r="I98" s="142"/>
      <c r="J98" s="143">
        <f>J125</f>
        <v>0</v>
      </c>
      <c r="L98" s="140"/>
    </row>
    <row r="99" spans="2:12" s="11" customFormat="1" ht="19.899999999999999" hidden="1" customHeight="1">
      <c r="B99" s="140"/>
      <c r="D99" s="141" t="s">
        <v>144</v>
      </c>
      <c r="E99" s="142"/>
      <c r="F99" s="142"/>
      <c r="G99" s="142"/>
      <c r="H99" s="142"/>
      <c r="I99" s="142"/>
      <c r="J99" s="143">
        <f>J152</f>
        <v>0</v>
      </c>
      <c r="L99" s="140"/>
    </row>
    <row r="100" spans="2:12" s="11" customFormat="1" ht="19.899999999999999" hidden="1" customHeight="1">
      <c r="B100" s="140"/>
      <c r="D100" s="141" t="s">
        <v>145</v>
      </c>
      <c r="E100" s="142"/>
      <c r="F100" s="142"/>
      <c r="G100" s="142"/>
      <c r="H100" s="142"/>
      <c r="I100" s="142"/>
      <c r="J100" s="143">
        <f>J159</f>
        <v>0</v>
      </c>
      <c r="L100" s="140"/>
    </row>
    <row r="101" spans="2:12" s="11" customFormat="1" ht="19.899999999999999" hidden="1" customHeight="1">
      <c r="B101" s="140"/>
      <c r="D101" s="141" t="s">
        <v>146</v>
      </c>
      <c r="E101" s="142"/>
      <c r="F101" s="142"/>
      <c r="G101" s="142"/>
      <c r="H101" s="142"/>
      <c r="I101" s="142"/>
      <c r="J101" s="143">
        <f>J182</f>
        <v>0</v>
      </c>
      <c r="L101" s="140"/>
    </row>
    <row r="102" spans="2:12" s="11" customFormat="1" ht="19.899999999999999" hidden="1" customHeight="1">
      <c r="B102" s="140"/>
      <c r="D102" s="141" t="s">
        <v>147</v>
      </c>
      <c r="E102" s="142"/>
      <c r="F102" s="142"/>
      <c r="G102" s="142"/>
      <c r="H102" s="142"/>
      <c r="I102" s="142"/>
      <c r="J102" s="143">
        <f>J201</f>
        <v>0</v>
      </c>
      <c r="L102" s="140"/>
    </row>
    <row r="103" spans="2:12" s="11" customFormat="1" ht="19.899999999999999" hidden="1" customHeight="1">
      <c r="B103" s="140"/>
      <c r="D103" s="141" t="s">
        <v>148</v>
      </c>
      <c r="E103" s="142"/>
      <c r="F103" s="142"/>
      <c r="G103" s="142"/>
      <c r="H103" s="142"/>
      <c r="I103" s="142"/>
      <c r="J103" s="143">
        <f>J213</f>
        <v>0</v>
      </c>
      <c r="L103" s="140"/>
    </row>
    <row r="104" spans="2:12" s="1" customFormat="1" ht="21.75" hidden="1" customHeight="1">
      <c r="B104" s="28"/>
      <c r="L104" s="28"/>
    </row>
    <row r="105" spans="2:12" s="1" customFormat="1" ht="6.95" hidden="1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8"/>
    </row>
    <row r="106" spans="2:12" hidden="1"/>
    <row r="107" spans="2:12" hidden="1"/>
    <row r="108" spans="2:12" hidden="1"/>
    <row r="109" spans="2:12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8"/>
    </row>
    <row r="110" spans="2:12" s="1" customFormat="1" ht="24.95" customHeight="1">
      <c r="B110" s="28"/>
      <c r="C110" s="20" t="s">
        <v>105</v>
      </c>
      <c r="L110" s="28"/>
    </row>
    <row r="111" spans="2:12" s="1" customFormat="1" ht="6.95" customHeight="1">
      <c r="B111" s="28"/>
      <c r="L111" s="28"/>
    </row>
    <row r="112" spans="2:12" s="1" customFormat="1" ht="12" customHeight="1">
      <c r="B112" s="28"/>
      <c r="C112" s="25" t="s">
        <v>14</v>
      </c>
      <c r="L112" s="28"/>
    </row>
    <row r="113" spans="2:65" s="1" customFormat="1" ht="16.5" customHeight="1">
      <c r="B113" s="28"/>
      <c r="E113" s="209" t="str">
        <f>E7</f>
        <v>Oprava MK pod Bílou Horou</v>
      </c>
      <c r="F113" s="210"/>
      <c r="G113" s="210"/>
      <c r="H113" s="210"/>
      <c r="L113" s="28"/>
    </row>
    <row r="114" spans="2:65" s="1" customFormat="1" ht="12" customHeight="1">
      <c r="B114" s="28"/>
      <c r="C114" s="25" t="s">
        <v>97</v>
      </c>
      <c r="L114" s="28"/>
    </row>
    <row r="115" spans="2:65" s="1" customFormat="1" ht="16.5" customHeight="1">
      <c r="B115" s="28"/>
      <c r="E115" s="199" t="str">
        <f>E9</f>
        <v>SO 02 - Komunikace</v>
      </c>
      <c r="F115" s="208"/>
      <c r="G115" s="208"/>
      <c r="H115" s="208"/>
      <c r="L115" s="28"/>
    </row>
    <row r="116" spans="2:65" s="1" customFormat="1" ht="6.95" customHeight="1">
      <c r="B116" s="28"/>
      <c r="L116" s="28"/>
    </row>
    <row r="117" spans="2:65" s="1" customFormat="1" ht="12" customHeight="1">
      <c r="B117" s="28"/>
      <c r="C117" s="25" t="s">
        <v>18</v>
      </c>
      <c r="F117" s="23" t="str">
        <f>F12</f>
        <v xml:space="preserve"> </v>
      </c>
      <c r="I117" s="25" t="s">
        <v>20</v>
      </c>
      <c r="J117" s="48" t="str">
        <f>IF(J12="","",J12)</f>
        <v>7. 7. 2025</v>
      </c>
      <c r="L117" s="28"/>
    </row>
    <row r="118" spans="2:65" s="1" customFormat="1" ht="6.95" customHeight="1">
      <c r="B118" s="28"/>
      <c r="L118" s="28"/>
    </row>
    <row r="119" spans="2:65" s="1" customFormat="1" ht="15.2" customHeight="1">
      <c r="B119" s="28"/>
      <c r="C119" s="25" t="s">
        <v>22</v>
      </c>
      <c r="F119" s="23" t="str">
        <f>E15</f>
        <v xml:space="preserve"> </v>
      </c>
      <c r="I119" s="25" t="s">
        <v>26</v>
      </c>
      <c r="J119" s="26" t="str">
        <f>E21</f>
        <v xml:space="preserve"> </v>
      </c>
      <c r="L119" s="28"/>
    </row>
    <row r="120" spans="2:65" s="1" customFormat="1" ht="15.2" customHeight="1">
      <c r="B120" s="28"/>
      <c r="C120" s="25" t="s">
        <v>25</v>
      </c>
      <c r="F120" s="23" t="str">
        <f>IF(E18="","",E18)</f>
        <v xml:space="preserve"> </v>
      </c>
      <c r="I120" s="25" t="s">
        <v>27</v>
      </c>
      <c r="J120" s="26" t="str">
        <f>E24</f>
        <v xml:space="preserve"> </v>
      </c>
      <c r="L120" s="28"/>
    </row>
    <row r="121" spans="2:65" s="1" customFormat="1" ht="10.35" customHeight="1">
      <c r="B121" s="28"/>
      <c r="L121" s="28"/>
    </row>
    <row r="122" spans="2:65" s="9" customFormat="1" ht="29.25" customHeight="1">
      <c r="B122" s="104"/>
      <c r="C122" s="105" t="s">
        <v>106</v>
      </c>
      <c r="D122" s="106" t="s">
        <v>55</v>
      </c>
      <c r="E122" s="106" t="s">
        <v>51</v>
      </c>
      <c r="F122" s="106" t="s">
        <v>52</v>
      </c>
      <c r="G122" s="106" t="s">
        <v>107</v>
      </c>
      <c r="H122" s="106" t="s">
        <v>108</v>
      </c>
      <c r="I122" s="106" t="s">
        <v>109</v>
      </c>
      <c r="J122" s="107" t="s">
        <v>101</v>
      </c>
      <c r="K122" s="108" t="s">
        <v>110</v>
      </c>
      <c r="L122" s="104"/>
      <c r="M122" s="55" t="s">
        <v>1</v>
      </c>
      <c r="N122" s="56" t="s">
        <v>34</v>
      </c>
      <c r="O122" s="56" t="s">
        <v>111</v>
      </c>
      <c r="P122" s="56" t="s">
        <v>112</v>
      </c>
      <c r="Q122" s="56" t="s">
        <v>113</v>
      </c>
      <c r="R122" s="56" t="s">
        <v>114</v>
      </c>
      <c r="S122" s="56" t="s">
        <v>115</v>
      </c>
      <c r="T122" s="57" t="s">
        <v>116</v>
      </c>
    </row>
    <row r="123" spans="2:65" s="1" customFormat="1" ht="22.9" customHeight="1">
      <c r="B123" s="28"/>
      <c r="C123" s="60" t="s">
        <v>117</v>
      </c>
      <c r="J123" s="109">
        <f>BK123</f>
        <v>0</v>
      </c>
      <c r="L123" s="28"/>
      <c r="M123" s="58"/>
      <c r="N123" s="49"/>
      <c r="O123" s="49"/>
      <c r="P123" s="110">
        <f>P124</f>
        <v>958.03360999999995</v>
      </c>
      <c r="Q123" s="49"/>
      <c r="R123" s="110">
        <f>R124</f>
        <v>398.48636940000006</v>
      </c>
      <c r="S123" s="49"/>
      <c r="T123" s="111">
        <f>T124</f>
        <v>495.04937999999993</v>
      </c>
      <c r="AT123" s="16" t="s">
        <v>69</v>
      </c>
      <c r="AU123" s="16" t="s">
        <v>103</v>
      </c>
      <c r="BK123" s="112">
        <f>BK124</f>
        <v>0</v>
      </c>
    </row>
    <row r="124" spans="2:65" s="10" customFormat="1" ht="25.9" customHeight="1">
      <c r="B124" s="113"/>
      <c r="D124" s="114" t="s">
        <v>69</v>
      </c>
      <c r="E124" s="115" t="s">
        <v>149</v>
      </c>
      <c r="F124" s="115" t="s">
        <v>150</v>
      </c>
      <c r="J124" s="116">
        <f>BK124</f>
        <v>0</v>
      </c>
      <c r="L124" s="113"/>
      <c r="M124" s="117"/>
      <c r="P124" s="118">
        <f>P125+P152+P159+P182+P201+P213</f>
        <v>958.03360999999995</v>
      </c>
      <c r="R124" s="118">
        <f>R125+R152+R159+R182+R201+R213</f>
        <v>398.48636940000006</v>
      </c>
      <c r="T124" s="119">
        <f>T125+T152+T159+T182+T201+T213</f>
        <v>495.04937999999993</v>
      </c>
      <c r="AR124" s="114" t="s">
        <v>78</v>
      </c>
      <c r="AT124" s="120" t="s">
        <v>69</v>
      </c>
      <c r="AU124" s="120" t="s">
        <v>70</v>
      </c>
      <c r="AY124" s="114" t="s">
        <v>121</v>
      </c>
      <c r="BK124" s="121">
        <f>BK125+BK152+BK159+BK182+BK201+BK213</f>
        <v>0</v>
      </c>
    </row>
    <row r="125" spans="2:65" s="10" customFormat="1" ht="22.9" customHeight="1">
      <c r="B125" s="113"/>
      <c r="D125" s="114" t="s">
        <v>69</v>
      </c>
      <c r="E125" s="144" t="s">
        <v>78</v>
      </c>
      <c r="F125" s="144" t="s">
        <v>151</v>
      </c>
      <c r="J125" s="145">
        <f>BK125</f>
        <v>0</v>
      </c>
      <c r="L125" s="113"/>
      <c r="M125" s="117"/>
      <c r="P125" s="118">
        <f>SUM(P126:P151)</f>
        <v>377.28650000000005</v>
      </c>
      <c r="R125" s="118">
        <f>SUM(R126:R151)</f>
        <v>46.164989999999996</v>
      </c>
      <c r="T125" s="119">
        <f>SUM(T126:T151)</f>
        <v>493.53649999999993</v>
      </c>
      <c r="AR125" s="114" t="s">
        <v>78</v>
      </c>
      <c r="AT125" s="120" t="s">
        <v>69</v>
      </c>
      <c r="AU125" s="120" t="s">
        <v>78</v>
      </c>
      <c r="AY125" s="114" t="s">
        <v>121</v>
      </c>
      <c r="BK125" s="121">
        <f>SUM(BK126:BK151)</f>
        <v>0</v>
      </c>
    </row>
    <row r="126" spans="2:65" s="1" customFormat="1" ht="33" customHeight="1">
      <c r="B126" s="122"/>
      <c r="C126" s="123" t="s">
        <v>78</v>
      </c>
      <c r="D126" s="123" t="s">
        <v>122</v>
      </c>
      <c r="E126" s="124" t="s">
        <v>152</v>
      </c>
      <c r="F126" s="125" t="s">
        <v>153</v>
      </c>
      <c r="G126" s="126" t="s">
        <v>154</v>
      </c>
      <c r="H126" s="127">
        <v>402.75</v>
      </c>
      <c r="I126" s="128"/>
      <c r="J126" s="128">
        <f>ROUND(I126*H126,2)</f>
        <v>0</v>
      </c>
      <c r="K126" s="129"/>
      <c r="L126" s="28"/>
      <c r="M126" s="130" t="s">
        <v>1</v>
      </c>
      <c r="N126" s="131" t="s">
        <v>35</v>
      </c>
      <c r="O126" s="132">
        <v>0.10199999999999999</v>
      </c>
      <c r="P126" s="132">
        <f>O126*H126</f>
        <v>41.080500000000001</v>
      </c>
      <c r="Q126" s="132">
        <v>0</v>
      </c>
      <c r="R126" s="132">
        <f>Q126*H126</f>
        <v>0</v>
      </c>
      <c r="S126" s="132">
        <v>0.28999999999999998</v>
      </c>
      <c r="T126" s="133">
        <f>S126*H126</f>
        <v>116.79749999999999</v>
      </c>
      <c r="AR126" s="134" t="s">
        <v>134</v>
      </c>
      <c r="AT126" s="134" t="s">
        <v>122</v>
      </c>
      <c r="AU126" s="134" t="s">
        <v>80</v>
      </c>
      <c r="AY126" s="16" t="s">
        <v>121</v>
      </c>
      <c r="BE126" s="135">
        <f>IF(N126="základní",J126,0)</f>
        <v>0</v>
      </c>
      <c r="BF126" s="135">
        <f>IF(N126="snížená",J126,0)</f>
        <v>0</v>
      </c>
      <c r="BG126" s="135">
        <f>IF(N126="zákl. přenesená",J126,0)</f>
        <v>0</v>
      </c>
      <c r="BH126" s="135">
        <f>IF(N126="sníž. přenesená",J126,0)</f>
        <v>0</v>
      </c>
      <c r="BI126" s="135">
        <f>IF(N126="nulová",J126,0)</f>
        <v>0</v>
      </c>
      <c r="BJ126" s="16" t="s">
        <v>78</v>
      </c>
      <c r="BK126" s="135">
        <f>ROUND(I126*H126,2)</f>
        <v>0</v>
      </c>
      <c r="BL126" s="16" t="s">
        <v>134</v>
      </c>
      <c r="BM126" s="134" t="s">
        <v>155</v>
      </c>
    </row>
    <row r="127" spans="2:65" s="1" customFormat="1" ht="24.2" customHeight="1">
      <c r="B127" s="122"/>
      <c r="C127" s="123" t="s">
        <v>80</v>
      </c>
      <c r="D127" s="123" t="s">
        <v>122</v>
      </c>
      <c r="E127" s="124" t="s">
        <v>156</v>
      </c>
      <c r="F127" s="125" t="s">
        <v>157</v>
      </c>
      <c r="G127" s="126" t="s">
        <v>154</v>
      </c>
      <c r="H127" s="127">
        <v>402.75</v>
      </c>
      <c r="I127" s="128"/>
      <c r="J127" s="128">
        <f>ROUND(I127*H127,2)</f>
        <v>0</v>
      </c>
      <c r="K127" s="129"/>
      <c r="L127" s="28"/>
      <c r="M127" s="130" t="s">
        <v>1</v>
      </c>
      <c r="N127" s="131" t="s">
        <v>35</v>
      </c>
      <c r="O127" s="132">
        <v>0.108</v>
      </c>
      <c r="P127" s="132">
        <f>O127*H127</f>
        <v>43.497</v>
      </c>
      <c r="Q127" s="132">
        <v>0</v>
      </c>
      <c r="R127" s="132">
        <f>Q127*H127</f>
        <v>0</v>
      </c>
      <c r="S127" s="132">
        <v>0.22</v>
      </c>
      <c r="T127" s="133">
        <f>S127*H127</f>
        <v>88.605000000000004</v>
      </c>
      <c r="AR127" s="134" t="s">
        <v>134</v>
      </c>
      <c r="AT127" s="134" t="s">
        <v>122</v>
      </c>
      <c r="AU127" s="134" t="s">
        <v>80</v>
      </c>
      <c r="AY127" s="16" t="s">
        <v>121</v>
      </c>
      <c r="BE127" s="135">
        <f>IF(N127="základní",J127,0)</f>
        <v>0</v>
      </c>
      <c r="BF127" s="135">
        <f>IF(N127="snížená",J127,0)</f>
        <v>0</v>
      </c>
      <c r="BG127" s="135">
        <f>IF(N127="zákl. přenesená",J127,0)</f>
        <v>0</v>
      </c>
      <c r="BH127" s="135">
        <f>IF(N127="sníž. přenesená",J127,0)</f>
        <v>0</v>
      </c>
      <c r="BI127" s="135">
        <f>IF(N127="nulová",J127,0)</f>
        <v>0</v>
      </c>
      <c r="BJ127" s="16" t="s">
        <v>78</v>
      </c>
      <c r="BK127" s="135">
        <f>ROUND(I127*H127,2)</f>
        <v>0</v>
      </c>
      <c r="BL127" s="16" t="s">
        <v>134</v>
      </c>
      <c r="BM127" s="134" t="s">
        <v>158</v>
      </c>
    </row>
    <row r="128" spans="2:65" s="12" customFormat="1">
      <c r="B128" s="146"/>
      <c r="D128" s="147" t="s">
        <v>159</v>
      </c>
      <c r="E128" s="148" t="s">
        <v>1</v>
      </c>
      <c r="F128" s="149" t="s">
        <v>160</v>
      </c>
      <c r="H128" s="150">
        <v>204</v>
      </c>
      <c r="L128" s="146"/>
      <c r="M128" s="151"/>
      <c r="T128" s="152"/>
      <c r="AT128" s="148" t="s">
        <v>159</v>
      </c>
      <c r="AU128" s="148" t="s">
        <v>80</v>
      </c>
      <c r="AV128" s="12" t="s">
        <v>80</v>
      </c>
      <c r="AW128" s="12" t="s">
        <v>28</v>
      </c>
      <c r="AX128" s="12" t="s">
        <v>70</v>
      </c>
      <c r="AY128" s="148" t="s">
        <v>121</v>
      </c>
    </row>
    <row r="129" spans="2:65" s="13" customFormat="1">
      <c r="B129" s="153"/>
      <c r="D129" s="147" t="s">
        <v>159</v>
      </c>
      <c r="E129" s="154" t="s">
        <v>1</v>
      </c>
      <c r="F129" s="155" t="s">
        <v>161</v>
      </c>
      <c r="H129" s="154" t="s">
        <v>1</v>
      </c>
      <c r="L129" s="153"/>
      <c r="M129" s="156"/>
      <c r="T129" s="157"/>
      <c r="AT129" s="154" t="s">
        <v>159</v>
      </c>
      <c r="AU129" s="154" t="s">
        <v>80</v>
      </c>
      <c r="AV129" s="13" t="s">
        <v>78</v>
      </c>
      <c r="AW129" s="13" t="s">
        <v>28</v>
      </c>
      <c r="AX129" s="13" t="s">
        <v>70</v>
      </c>
      <c r="AY129" s="154" t="s">
        <v>121</v>
      </c>
    </row>
    <row r="130" spans="2:65" s="12" customFormat="1">
      <c r="B130" s="146"/>
      <c r="D130" s="147" t="s">
        <v>159</v>
      </c>
      <c r="E130" s="148" t="s">
        <v>1</v>
      </c>
      <c r="F130" s="149" t="s">
        <v>162</v>
      </c>
      <c r="H130" s="150">
        <v>198.75</v>
      </c>
      <c r="L130" s="146"/>
      <c r="M130" s="151"/>
      <c r="T130" s="152"/>
      <c r="AT130" s="148" t="s">
        <v>159</v>
      </c>
      <c r="AU130" s="148" t="s">
        <v>80</v>
      </c>
      <c r="AV130" s="12" t="s">
        <v>80</v>
      </c>
      <c r="AW130" s="12" t="s">
        <v>28</v>
      </c>
      <c r="AX130" s="12" t="s">
        <v>70</v>
      </c>
      <c r="AY130" s="148" t="s">
        <v>121</v>
      </c>
    </row>
    <row r="131" spans="2:65" s="14" customFormat="1">
      <c r="B131" s="158"/>
      <c r="D131" s="147" t="s">
        <v>159</v>
      </c>
      <c r="E131" s="159" t="s">
        <v>1</v>
      </c>
      <c r="F131" s="160" t="s">
        <v>163</v>
      </c>
      <c r="H131" s="161">
        <v>402.75</v>
      </c>
      <c r="L131" s="158"/>
      <c r="M131" s="162"/>
      <c r="T131" s="163"/>
      <c r="AT131" s="159" t="s">
        <v>159</v>
      </c>
      <c r="AU131" s="159" t="s">
        <v>80</v>
      </c>
      <c r="AV131" s="14" t="s">
        <v>134</v>
      </c>
      <c r="AW131" s="14" t="s">
        <v>28</v>
      </c>
      <c r="AX131" s="14" t="s">
        <v>78</v>
      </c>
      <c r="AY131" s="159" t="s">
        <v>121</v>
      </c>
    </row>
    <row r="132" spans="2:65" s="1" customFormat="1" ht="24.2" customHeight="1">
      <c r="B132" s="122"/>
      <c r="C132" s="123" t="s">
        <v>130</v>
      </c>
      <c r="D132" s="123" t="s">
        <v>122</v>
      </c>
      <c r="E132" s="124" t="s">
        <v>164</v>
      </c>
      <c r="F132" s="125" t="s">
        <v>165</v>
      </c>
      <c r="G132" s="126" t="s">
        <v>154</v>
      </c>
      <c r="H132" s="127">
        <v>1942</v>
      </c>
      <c r="I132" s="128"/>
      <c r="J132" s="128">
        <f>ROUND(I132*H132,2)</f>
        <v>0</v>
      </c>
      <c r="K132" s="129"/>
      <c r="L132" s="28"/>
      <c r="M132" s="130" t="s">
        <v>1</v>
      </c>
      <c r="N132" s="131" t="s">
        <v>35</v>
      </c>
      <c r="O132" s="132">
        <v>1.2E-2</v>
      </c>
      <c r="P132" s="132">
        <f>O132*H132</f>
        <v>23.304000000000002</v>
      </c>
      <c r="Q132" s="132">
        <v>1.0000000000000001E-5</v>
      </c>
      <c r="R132" s="132">
        <f>Q132*H132</f>
        <v>1.9420000000000003E-2</v>
      </c>
      <c r="S132" s="132">
        <v>9.1999999999999998E-2</v>
      </c>
      <c r="T132" s="133">
        <f>S132*H132</f>
        <v>178.66399999999999</v>
      </c>
      <c r="AR132" s="134" t="s">
        <v>134</v>
      </c>
      <c r="AT132" s="134" t="s">
        <v>122</v>
      </c>
      <c r="AU132" s="134" t="s">
        <v>80</v>
      </c>
      <c r="AY132" s="16" t="s">
        <v>121</v>
      </c>
      <c r="BE132" s="135">
        <f>IF(N132="základní",J132,0)</f>
        <v>0</v>
      </c>
      <c r="BF132" s="135">
        <f>IF(N132="snížená",J132,0)</f>
        <v>0</v>
      </c>
      <c r="BG132" s="135">
        <f>IF(N132="zákl. přenesená",J132,0)</f>
        <v>0</v>
      </c>
      <c r="BH132" s="135">
        <f>IF(N132="sníž. přenesená",J132,0)</f>
        <v>0</v>
      </c>
      <c r="BI132" s="135">
        <f>IF(N132="nulová",J132,0)</f>
        <v>0</v>
      </c>
      <c r="BJ132" s="16" t="s">
        <v>78</v>
      </c>
      <c r="BK132" s="135">
        <f>ROUND(I132*H132,2)</f>
        <v>0</v>
      </c>
      <c r="BL132" s="16" t="s">
        <v>134</v>
      </c>
      <c r="BM132" s="134" t="s">
        <v>166</v>
      </c>
    </row>
    <row r="133" spans="2:65" s="1" customFormat="1" ht="16.5" customHeight="1">
      <c r="B133" s="122"/>
      <c r="C133" s="123" t="s">
        <v>134</v>
      </c>
      <c r="D133" s="123" t="s">
        <v>122</v>
      </c>
      <c r="E133" s="124" t="s">
        <v>167</v>
      </c>
      <c r="F133" s="125" t="s">
        <v>168</v>
      </c>
      <c r="G133" s="126" t="s">
        <v>169</v>
      </c>
      <c r="H133" s="127">
        <v>534</v>
      </c>
      <c r="I133" s="128"/>
      <c r="J133" s="128">
        <f>ROUND(I133*H133,2)</f>
        <v>0</v>
      </c>
      <c r="K133" s="129"/>
      <c r="L133" s="28"/>
      <c r="M133" s="130" t="s">
        <v>1</v>
      </c>
      <c r="N133" s="131" t="s">
        <v>35</v>
      </c>
      <c r="O133" s="132">
        <v>0.13300000000000001</v>
      </c>
      <c r="P133" s="132">
        <f>O133*H133</f>
        <v>71.022000000000006</v>
      </c>
      <c r="Q133" s="132">
        <v>0</v>
      </c>
      <c r="R133" s="132">
        <f>Q133*H133</f>
        <v>0</v>
      </c>
      <c r="S133" s="132">
        <v>0.20499999999999999</v>
      </c>
      <c r="T133" s="133">
        <f>S133*H133</f>
        <v>109.47</v>
      </c>
      <c r="AR133" s="134" t="s">
        <v>134</v>
      </c>
      <c r="AT133" s="134" t="s">
        <v>122</v>
      </c>
      <c r="AU133" s="134" t="s">
        <v>80</v>
      </c>
      <c r="AY133" s="16" t="s">
        <v>121</v>
      </c>
      <c r="BE133" s="135">
        <f>IF(N133="základní",J133,0)</f>
        <v>0</v>
      </c>
      <c r="BF133" s="135">
        <f>IF(N133="snížená",J133,0)</f>
        <v>0</v>
      </c>
      <c r="BG133" s="135">
        <f>IF(N133="zákl. přenesená",J133,0)</f>
        <v>0</v>
      </c>
      <c r="BH133" s="135">
        <f>IF(N133="sníž. přenesená",J133,0)</f>
        <v>0</v>
      </c>
      <c r="BI133" s="135">
        <f>IF(N133="nulová",J133,0)</f>
        <v>0</v>
      </c>
      <c r="BJ133" s="16" t="s">
        <v>78</v>
      </c>
      <c r="BK133" s="135">
        <f>ROUND(I133*H133,2)</f>
        <v>0</v>
      </c>
      <c r="BL133" s="16" t="s">
        <v>134</v>
      </c>
      <c r="BM133" s="134" t="s">
        <v>170</v>
      </c>
    </row>
    <row r="134" spans="2:65" s="1" customFormat="1" ht="24.2" customHeight="1">
      <c r="B134" s="122"/>
      <c r="C134" s="123" t="s">
        <v>120</v>
      </c>
      <c r="D134" s="123" t="s">
        <v>122</v>
      </c>
      <c r="E134" s="124" t="s">
        <v>171</v>
      </c>
      <c r="F134" s="125" t="s">
        <v>172</v>
      </c>
      <c r="G134" s="126" t="s">
        <v>154</v>
      </c>
      <c r="H134" s="127">
        <v>520</v>
      </c>
      <c r="I134" s="128"/>
      <c r="J134" s="128">
        <f>ROUND(I134*H134,2)</f>
        <v>0</v>
      </c>
      <c r="K134" s="129"/>
      <c r="L134" s="28"/>
      <c r="M134" s="130" t="s">
        <v>1</v>
      </c>
      <c r="N134" s="131" t="s">
        <v>35</v>
      </c>
      <c r="O134" s="132">
        <v>7.5999999999999998E-2</v>
      </c>
      <c r="P134" s="132">
        <f>O134*H134</f>
        <v>39.519999999999996</v>
      </c>
      <c r="Q134" s="132">
        <v>0</v>
      </c>
      <c r="R134" s="132">
        <f>Q134*H134</f>
        <v>0</v>
      </c>
      <c r="S134" s="132">
        <v>0</v>
      </c>
      <c r="T134" s="133">
        <f>S134*H134</f>
        <v>0</v>
      </c>
      <c r="AR134" s="134" t="s">
        <v>134</v>
      </c>
      <c r="AT134" s="134" t="s">
        <v>122</v>
      </c>
      <c r="AU134" s="134" t="s">
        <v>80</v>
      </c>
      <c r="AY134" s="16" t="s">
        <v>121</v>
      </c>
      <c r="BE134" s="135">
        <f>IF(N134="základní",J134,0)</f>
        <v>0</v>
      </c>
      <c r="BF134" s="135">
        <f>IF(N134="snížená",J134,0)</f>
        <v>0</v>
      </c>
      <c r="BG134" s="135">
        <f>IF(N134="zákl. přenesená",J134,0)</f>
        <v>0</v>
      </c>
      <c r="BH134" s="135">
        <f>IF(N134="sníž. přenesená",J134,0)</f>
        <v>0</v>
      </c>
      <c r="BI134" s="135">
        <f>IF(N134="nulová",J134,0)</f>
        <v>0</v>
      </c>
      <c r="BJ134" s="16" t="s">
        <v>78</v>
      </c>
      <c r="BK134" s="135">
        <f>ROUND(I134*H134,2)</f>
        <v>0</v>
      </c>
      <c r="BL134" s="16" t="s">
        <v>134</v>
      </c>
      <c r="BM134" s="134" t="s">
        <v>173</v>
      </c>
    </row>
    <row r="135" spans="2:65" s="1" customFormat="1" ht="33" customHeight="1">
      <c r="B135" s="122"/>
      <c r="C135" s="123" t="s">
        <v>174</v>
      </c>
      <c r="D135" s="123" t="s">
        <v>122</v>
      </c>
      <c r="E135" s="124" t="s">
        <v>175</v>
      </c>
      <c r="F135" s="125" t="s">
        <v>176</v>
      </c>
      <c r="G135" s="126" t="s">
        <v>177</v>
      </c>
      <c r="H135" s="127">
        <v>15</v>
      </c>
      <c r="I135" s="128"/>
      <c r="J135" s="128">
        <f>ROUND(I135*H135,2)</f>
        <v>0</v>
      </c>
      <c r="K135" s="129"/>
      <c r="L135" s="28"/>
      <c r="M135" s="130" t="s">
        <v>1</v>
      </c>
      <c r="N135" s="131" t="s">
        <v>35</v>
      </c>
      <c r="O135" s="132">
        <v>1.2669999999999999</v>
      </c>
      <c r="P135" s="132">
        <f>O135*H135</f>
        <v>19.004999999999999</v>
      </c>
      <c r="Q135" s="132">
        <v>0</v>
      </c>
      <c r="R135" s="132">
        <f>Q135*H135</f>
        <v>0</v>
      </c>
      <c r="S135" s="132">
        <v>0</v>
      </c>
      <c r="T135" s="133">
        <f>S135*H135</f>
        <v>0</v>
      </c>
      <c r="AR135" s="134" t="s">
        <v>134</v>
      </c>
      <c r="AT135" s="134" t="s">
        <v>122</v>
      </c>
      <c r="AU135" s="134" t="s">
        <v>80</v>
      </c>
      <c r="AY135" s="16" t="s">
        <v>121</v>
      </c>
      <c r="BE135" s="135">
        <f>IF(N135="základní",J135,0)</f>
        <v>0</v>
      </c>
      <c r="BF135" s="135">
        <f>IF(N135="snížená",J135,0)</f>
        <v>0</v>
      </c>
      <c r="BG135" s="135">
        <f>IF(N135="zákl. přenesená",J135,0)</f>
        <v>0</v>
      </c>
      <c r="BH135" s="135">
        <f>IF(N135="sníž. přenesená",J135,0)</f>
        <v>0</v>
      </c>
      <c r="BI135" s="135">
        <f>IF(N135="nulová",J135,0)</f>
        <v>0</v>
      </c>
      <c r="BJ135" s="16" t="s">
        <v>78</v>
      </c>
      <c r="BK135" s="135">
        <f>ROUND(I135*H135,2)</f>
        <v>0</v>
      </c>
      <c r="BL135" s="16" t="s">
        <v>134</v>
      </c>
      <c r="BM135" s="134" t="s">
        <v>178</v>
      </c>
    </row>
    <row r="136" spans="2:65" s="12" customFormat="1">
      <c r="B136" s="146"/>
      <c r="D136" s="147" t="s">
        <v>159</v>
      </c>
      <c r="E136" s="148" t="s">
        <v>1</v>
      </c>
      <c r="F136" s="149" t="s">
        <v>179</v>
      </c>
      <c r="H136" s="150">
        <v>15</v>
      </c>
      <c r="L136" s="146"/>
      <c r="M136" s="151"/>
      <c r="T136" s="152"/>
      <c r="AT136" s="148" t="s">
        <v>159</v>
      </c>
      <c r="AU136" s="148" t="s">
        <v>80</v>
      </c>
      <c r="AV136" s="12" t="s">
        <v>80</v>
      </c>
      <c r="AW136" s="12" t="s">
        <v>28</v>
      </c>
      <c r="AX136" s="12" t="s">
        <v>78</v>
      </c>
      <c r="AY136" s="148" t="s">
        <v>121</v>
      </c>
    </row>
    <row r="137" spans="2:65" s="1" customFormat="1" ht="37.9" customHeight="1">
      <c r="B137" s="122"/>
      <c r="C137" s="123" t="s">
        <v>180</v>
      </c>
      <c r="D137" s="123" t="s">
        <v>122</v>
      </c>
      <c r="E137" s="124" t="s">
        <v>181</v>
      </c>
      <c r="F137" s="125" t="s">
        <v>182</v>
      </c>
      <c r="G137" s="126" t="s">
        <v>177</v>
      </c>
      <c r="H137" s="127">
        <v>173</v>
      </c>
      <c r="I137" s="128"/>
      <c r="J137" s="128">
        <f>ROUND(I137*H137,2)</f>
        <v>0</v>
      </c>
      <c r="K137" s="129"/>
      <c r="L137" s="28"/>
      <c r="M137" s="130" t="s">
        <v>1</v>
      </c>
      <c r="N137" s="131" t="s">
        <v>35</v>
      </c>
      <c r="O137" s="132">
        <v>4.3999999999999997E-2</v>
      </c>
      <c r="P137" s="132">
        <f>O137*H137</f>
        <v>7.6119999999999992</v>
      </c>
      <c r="Q137" s="132">
        <v>0</v>
      </c>
      <c r="R137" s="132">
        <f>Q137*H137</f>
        <v>0</v>
      </c>
      <c r="S137" s="132">
        <v>0</v>
      </c>
      <c r="T137" s="133">
        <f>S137*H137</f>
        <v>0</v>
      </c>
      <c r="AR137" s="134" t="s">
        <v>134</v>
      </c>
      <c r="AT137" s="134" t="s">
        <v>122</v>
      </c>
      <c r="AU137" s="134" t="s">
        <v>80</v>
      </c>
      <c r="AY137" s="16" t="s">
        <v>121</v>
      </c>
      <c r="BE137" s="135">
        <f>IF(N137="základní",J137,0)</f>
        <v>0</v>
      </c>
      <c r="BF137" s="135">
        <f>IF(N137="snížená",J137,0)</f>
        <v>0</v>
      </c>
      <c r="BG137" s="135">
        <f>IF(N137="zákl. přenesená",J137,0)</f>
        <v>0</v>
      </c>
      <c r="BH137" s="135">
        <f>IF(N137="sníž. přenesená",J137,0)</f>
        <v>0</v>
      </c>
      <c r="BI137" s="135">
        <f>IF(N137="nulová",J137,0)</f>
        <v>0</v>
      </c>
      <c r="BJ137" s="16" t="s">
        <v>78</v>
      </c>
      <c r="BK137" s="135">
        <f>ROUND(I137*H137,2)</f>
        <v>0</v>
      </c>
      <c r="BL137" s="16" t="s">
        <v>134</v>
      </c>
      <c r="BM137" s="134" t="s">
        <v>183</v>
      </c>
    </row>
    <row r="138" spans="2:65" s="12" customFormat="1">
      <c r="B138" s="146"/>
      <c r="D138" s="147" t="s">
        <v>159</v>
      </c>
      <c r="E138" s="148" t="s">
        <v>1</v>
      </c>
      <c r="F138" s="149" t="s">
        <v>184</v>
      </c>
      <c r="H138" s="150">
        <v>173</v>
      </c>
      <c r="L138" s="146"/>
      <c r="M138" s="151"/>
      <c r="T138" s="152"/>
      <c r="AT138" s="148" t="s">
        <v>159</v>
      </c>
      <c r="AU138" s="148" t="s">
        <v>80</v>
      </c>
      <c r="AV138" s="12" t="s">
        <v>80</v>
      </c>
      <c r="AW138" s="12" t="s">
        <v>28</v>
      </c>
      <c r="AX138" s="12" t="s">
        <v>78</v>
      </c>
      <c r="AY138" s="148" t="s">
        <v>121</v>
      </c>
    </row>
    <row r="139" spans="2:65" s="1" customFormat="1" ht="24.2" customHeight="1">
      <c r="B139" s="122"/>
      <c r="C139" s="123" t="s">
        <v>185</v>
      </c>
      <c r="D139" s="123" t="s">
        <v>122</v>
      </c>
      <c r="E139" s="124" t="s">
        <v>186</v>
      </c>
      <c r="F139" s="125" t="s">
        <v>187</v>
      </c>
      <c r="G139" s="126" t="s">
        <v>177</v>
      </c>
      <c r="H139" s="127">
        <v>86.5</v>
      </c>
      <c r="I139" s="128"/>
      <c r="J139" s="128">
        <f>ROUND(I139*H139,2)</f>
        <v>0</v>
      </c>
      <c r="K139" s="129"/>
      <c r="L139" s="28"/>
      <c r="M139" s="130" t="s">
        <v>1</v>
      </c>
      <c r="N139" s="131" t="s">
        <v>35</v>
      </c>
      <c r="O139" s="132">
        <v>0.19700000000000001</v>
      </c>
      <c r="P139" s="132">
        <f>O139*H139</f>
        <v>17.040500000000002</v>
      </c>
      <c r="Q139" s="132">
        <v>0</v>
      </c>
      <c r="R139" s="132">
        <f>Q139*H139</f>
        <v>0</v>
      </c>
      <c r="S139" s="132">
        <v>0</v>
      </c>
      <c r="T139" s="133">
        <f>S139*H139</f>
        <v>0</v>
      </c>
      <c r="AR139" s="134" t="s">
        <v>134</v>
      </c>
      <c r="AT139" s="134" t="s">
        <v>122</v>
      </c>
      <c r="AU139" s="134" t="s">
        <v>80</v>
      </c>
      <c r="AY139" s="16" t="s">
        <v>121</v>
      </c>
      <c r="BE139" s="135">
        <f>IF(N139="základní",J139,0)</f>
        <v>0</v>
      </c>
      <c r="BF139" s="135">
        <f>IF(N139="snížená",J139,0)</f>
        <v>0</v>
      </c>
      <c r="BG139" s="135">
        <f>IF(N139="zákl. přenesená",J139,0)</f>
        <v>0</v>
      </c>
      <c r="BH139" s="135">
        <f>IF(N139="sníž. přenesená",J139,0)</f>
        <v>0</v>
      </c>
      <c r="BI139" s="135">
        <f>IF(N139="nulová",J139,0)</f>
        <v>0</v>
      </c>
      <c r="BJ139" s="16" t="s">
        <v>78</v>
      </c>
      <c r="BK139" s="135">
        <f>ROUND(I139*H139,2)</f>
        <v>0</v>
      </c>
      <c r="BL139" s="16" t="s">
        <v>134</v>
      </c>
      <c r="BM139" s="134" t="s">
        <v>188</v>
      </c>
    </row>
    <row r="140" spans="2:65" s="1" customFormat="1" ht="16.5" customHeight="1">
      <c r="B140" s="122"/>
      <c r="C140" s="123" t="s">
        <v>189</v>
      </c>
      <c r="D140" s="123" t="s">
        <v>122</v>
      </c>
      <c r="E140" s="124" t="s">
        <v>190</v>
      </c>
      <c r="F140" s="125" t="s">
        <v>191</v>
      </c>
      <c r="G140" s="126" t="s">
        <v>177</v>
      </c>
      <c r="H140" s="127">
        <v>86.5</v>
      </c>
      <c r="I140" s="128"/>
      <c r="J140" s="128">
        <f>ROUND(I140*H140,2)</f>
        <v>0</v>
      </c>
      <c r="K140" s="129"/>
      <c r="L140" s="28"/>
      <c r="M140" s="130" t="s">
        <v>1</v>
      </c>
      <c r="N140" s="131" t="s">
        <v>35</v>
      </c>
      <c r="O140" s="132">
        <v>8.9999999999999993E-3</v>
      </c>
      <c r="P140" s="132">
        <f>O140*H140</f>
        <v>0.77849999999999997</v>
      </c>
      <c r="Q140" s="132">
        <v>0</v>
      </c>
      <c r="R140" s="132">
        <f>Q140*H140</f>
        <v>0</v>
      </c>
      <c r="S140" s="132">
        <v>0</v>
      </c>
      <c r="T140" s="133">
        <f>S140*H140</f>
        <v>0</v>
      </c>
      <c r="AR140" s="134" t="s">
        <v>134</v>
      </c>
      <c r="AT140" s="134" t="s">
        <v>122</v>
      </c>
      <c r="AU140" s="134" t="s">
        <v>80</v>
      </c>
      <c r="AY140" s="16" t="s">
        <v>121</v>
      </c>
      <c r="BE140" s="135">
        <f>IF(N140="základní",J140,0)</f>
        <v>0</v>
      </c>
      <c r="BF140" s="135">
        <f>IF(N140="snížená",J140,0)</f>
        <v>0</v>
      </c>
      <c r="BG140" s="135">
        <f>IF(N140="zákl. přenesená",J140,0)</f>
        <v>0</v>
      </c>
      <c r="BH140" s="135">
        <f>IF(N140="sníž. přenesená",J140,0)</f>
        <v>0</v>
      </c>
      <c r="BI140" s="135">
        <f>IF(N140="nulová",J140,0)</f>
        <v>0</v>
      </c>
      <c r="BJ140" s="16" t="s">
        <v>78</v>
      </c>
      <c r="BK140" s="135">
        <f>ROUND(I140*H140,2)</f>
        <v>0</v>
      </c>
      <c r="BL140" s="16" t="s">
        <v>134</v>
      </c>
      <c r="BM140" s="134" t="s">
        <v>192</v>
      </c>
    </row>
    <row r="141" spans="2:65" s="1" customFormat="1" ht="24.2" customHeight="1">
      <c r="B141" s="122"/>
      <c r="C141" s="123" t="s">
        <v>193</v>
      </c>
      <c r="D141" s="123" t="s">
        <v>122</v>
      </c>
      <c r="E141" s="124" t="s">
        <v>194</v>
      </c>
      <c r="F141" s="125" t="s">
        <v>195</v>
      </c>
      <c r="G141" s="126" t="s">
        <v>177</v>
      </c>
      <c r="H141" s="127">
        <v>8.5</v>
      </c>
      <c r="I141" s="128"/>
      <c r="J141" s="128">
        <f>ROUND(I141*H141,2)</f>
        <v>0</v>
      </c>
      <c r="K141" s="129"/>
      <c r="L141" s="28"/>
      <c r="M141" s="130" t="s">
        <v>1</v>
      </c>
      <c r="N141" s="131" t="s">
        <v>35</v>
      </c>
      <c r="O141" s="132">
        <v>0.32800000000000001</v>
      </c>
      <c r="P141" s="132">
        <f>O141*H141</f>
        <v>2.7880000000000003</v>
      </c>
      <c r="Q141" s="132">
        <v>0</v>
      </c>
      <c r="R141" s="132">
        <f>Q141*H141</f>
        <v>0</v>
      </c>
      <c r="S141" s="132">
        <v>0</v>
      </c>
      <c r="T141" s="133">
        <f>S141*H141</f>
        <v>0</v>
      </c>
      <c r="AR141" s="134" t="s">
        <v>134</v>
      </c>
      <c r="AT141" s="134" t="s">
        <v>122</v>
      </c>
      <c r="AU141" s="134" t="s">
        <v>80</v>
      </c>
      <c r="AY141" s="16" t="s">
        <v>121</v>
      </c>
      <c r="BE141" s="135">
        <f>IF(N141="základní",J141,0)</f>
        <v>0</v>
      </c>
      <c r="BF141" s="135">
        <f>IF(N141="snížená",J141,0)</f>
        <v>0</v>
      </c>
      <c r="BG141" s="135">
        <f>IF(N141="zákl. přenesená",J141,0)</f>
        <v>0</v>
      </c>
      <c r="BH141" s="135">
        <f>IF(N141="sníž. přenesená",J141,0)</f>
        <v>0</v>
      </c>
      <c r="BI141" s="135">
        <f>IF(N141="nulová",J141,0)</f>
        <v>0</v>
      </c>
      <c r="BJ141" s="16" t="s">
        <v>78</v>
      </c>
      <c r="BK141" s="135">
        <f>ROUND(I141*H141,2)</f>
        <v>0</v>
      </c>
      <c r="BL141" s="16" t="s">
        <v>134</v>
      </c>
      <c r="BM141" s="134" t="s">
        <v>196</v>
      </c>
    </row>
    <row r="142" spans="2:65" s="12" customFormat="1">
      <c r="B142" s="146"/>
      <c r="D142" s="147" t="s">
        <v>159</v>
      </c>
      <c r="E142" s="148" t="s">
        <v>1</v>
      </c>
      <c r="F142" s="149" t="s">
        <v>197</v>
      </c>
      <c r="H142" s="150">
        <v>8.5</v>
      </c>
      <c r="L142" s="146"/>
      <c r="M142" s="151"/>
      <c r="T142" s="152"/>
      <c r="AT142" s="148" t="s">
        <v>159</v>
      </c>
      <c r="AU142" s="148" t="s">
        <v>80</v>
      </c>
      <c r="AV142" s="12" t="s">
        <v>80</v>
      </c>
      <c r="AW142" s="12" t="s">
        <v>28</v>
      </c>
      <c r="AX142" s="12" t="s">
        <v>78</v>
      </c>
      <c r="AY142" s="148" t="s">
        <v>121</v>
      </c>
    </row>
    <row r="143" spans="2:65" s="1" customFormat="1" ht="33" customHeight="1">
      <c r="B143" s="122"/>
      <c r="C143" s="123" t="s">
        <v>198</v>
      </c>
      <c r="D143" s="123" t="s">
        <v>122</v>
      </c>
      <c r="E143" s="124" t="s">
        <v>199</v>
      </c>
      <c r="F143" s="125" t="s">
        <v>200</v>
      </c>
      <c r="G143" s="126" t="s">
        <v>154</v>
      </c>
      <c r="H143" s="127">
        <v>520</v>
      </c>
      <c r="I143" s="128"/>
      <c r="J143" s="128">
        <f>ROUND(I143*H143,2)</f>
        <v>0</v>
      </c>
      <c r="K143" s="129"/>
      <c r="L143" s="28"/>
      <c r="M143" s="130" t="s">
        <v>1</v>
      </c>
      <c r="N143" s="131" t="s">
        <v>35</v>
      </c>
      <c r="O143" s="132">
        <v>4.3999999999999997E-2</v>
      </c>
      <c r="P143" s="132">
        <f>O143*H143</f>
        <v>22.88</v>
      </c>
      <c r="Q143" s="132">
        <v>0</v>
      </c>
      <c r="R143" s="132">
        <f>Q143*H143</f>
        <v>0</v>
      </c>
      <c r="S143" s="132">
        <v>0</v>
      </c>
      <c r="T143" s="133">
        <f>S143*H143</f>
        <v>0</v>
      </c>
      <c r="AR143" s="134" t="s">
        <v>134</v>
      </c>
      <c r="AT143" s="134" t="s">
        <v>122</v>
      </c>
      <c r="AU143" s="134" t="s">
        <v>80</v>
      </c>
      <c r="AY143" s="16" t="s">
        <v>121</v>
      </c>
      <c r="BE143" s="135">
        <f>IF(N143="základní",J143,0)</f>
        <v>0</v>
      </c>
      <c r="BF143" s="135">
        <f>IF(N143="snížená",J143,0)</f>
        <v>0</v>
      </c>
      <c r="BG143" s="135">
        <f>IF(N143="zákl. přenesená",J143,0)</f>
        <v>0</v>
      </c>
      <c r="BH143" s="135">
        <f>IF(N143="sníž. přenesená",J143,0)</f>
        <v>0</v>
      </c>
      <c r="BI143" s="135">
        <f>IF(N143="nulová",J143,0)</f>
        <v>0</v>
      </c>
      <c r="BJ143" s="16" t="s">
        <v>78</v>
      </c>
      <c r="BK143" s="135">
        <f>ROUND(I143*H143,2)</f>
        <v>0</v>
      </c>
      <c r="BL143" s="16" t="s">
        <v>134</v>
      </c>
      <c r="BM143" s="134" t="s">
        <v>201</v>
      </c>
    </row>
    <row r="144" spans="2:65" s="1" customFormat="1" ht="37.9" customHeight="1">
      <c r="B144" s="122"/>
      <c r="C144" s="123" t="s">
        <v>8</v>
      </c>
      <c r="D144" s="123" t="s">
        <v>122</v>
      </c>
      <c r="E144" s="124" t="s">
        <v>202</v>
      </c>
      <c r="F144" s="125" t="s">
        <v>203</v>
      </c>
      <c r="G144" s="126" t="s">
        <v>154</v>
      </c>
      <c r="H144" s="127">
        <v>123</v>
      </c>
      <c r="I144" s="128"/>
      <c r="J144" s="128">
        <f>ROUND(I144*H144,2)</f>
        <v>0</v>
      </c>
      <c r="K144" s="129"/>
      <c r="L144" s="28"/>
      <c r="M144" s="130" t="s">
        <v>1</v>
      </c>
      <c r="N144" s="131" t="s">
        <v>35</v>
      </c>
      <c r="O144" s="132">
        <v>5.8000000000000003E-2</v>
      </c>
      <c r="P144" s="132">
        <f>O144*H144</f>
        <v>7.1340000000000003</v>
      </c>
      <c r="Q144" s="132">
        <v>0</v>
      </c>
      <c r="R144" s="132">
        <f>Q144*H144</f>
        <v>0</v>
      </c>
      <c r="S144" s="132">
        <v>0</v>
      </c>
      <c r="T144" s="133">
        <f>S144*H144</f>
        <v>0</v>
      </c>
      <c r="AR144" s="134" t="s">
        <v>134</v>
      </c>
      <c r="AT144" s="134" t="s">
        <v>122</v>
      </c>
      <c r="AU144" s="134" t="s">
        <v>80</v>
      </c>
      <c r="AY144" s="16" t="s">
        <v>121</v>
      </c>
      <c r="BE144" s="135">
        <f>IF(N144="základní",J144,0)</f>
        <v>0</v>
      </c>
      <c r="BF144" s="135">
        <f>IF(N144="snížená",J144,0)</f>
        <v>0</v>
      </c>
      <c r="BG144" s="135">
        <f>IF(N144="zákl. přenesená",J144,0)</f>
        <v>0</v>
      </c>
      <c r="BH144" s="135">
        <f>IF(N144="sníž. přenesená",J144,0)</f>
        <v>0</v>
      </c>
      <c r="BI144" s="135">
        <f>IF(N144="nulová",J144,0)</f>
        <v>0</v>
      </c>
      <c r="BJ144" s="16" t="s">
        <v>78</v>
      </c>
      <c r="BK144" s="135">
        <f>ROUND(I144*H144,2)</f>
        <v>0</v>
      </c>
      <c r="BL144" s="16" t="s">
        <v>134</v>
      </c>
      <c r="BM144" s="134" t="s">
        <v>204</v>
      </c>
    </row>
    <row r="145" spans="2:65" s="1" customFormat="1" ht="16.5" customHeight="1">
      <c r="B145" s="122"/>
      <c r="C145" s="164" t="s">
        <v>205</v>
      </c>
      <c r="D145" s="164" t="s">
        <v>206</v>
      </c>
      <c r="E145" s="165" t="s">
        <v>207</v>
      </c>
      <c r="F145" s="166" t="s">
        <v>208</v>
      </c>
      <c r="G145" s="167" t="s">
        <v>209</v>
      </c>
      <c r="H145" s="168">
        <v>46.125</v>
      </c>
      <c r="I145" s="169"/>
      <c r="J145" s="169">
        <f>ROUND(I145*H145,2)</f>
        <v>0</v>
      </c>
      <c r="K145" s="170"/>
      <c r="L145" s="171"/>
      <c r="M145" s="172" t="s">
        <v>1</v>
      </c>
      <c r="N145" s="173" t="s">
        <v>35</v>
      </c>
      <c r="O145" s="132">
        <v>0</v>
      </c>
      <c r="P145" s="132">
        <f>O145*H145</f>
        <v>0</v>
      </c>
      <c r="Q145" s="132">
        <v>1</v>
      </c>
      <c r="R145" s="132">
        <f>Q145*H145</f>
        <v>46.125</v>
      </c>
      <c r="S145" s="132">
        <v>0</v>
      </c>
      <c r="T145" s="133">
        <f>S145*H145</f>
        <v>0</v>
      </c>
      <c r="AR145" s="134" t="s">
        <v>185</v>
      </c>
      <c r="AT145" s="134" t="s">
        <v>206</v>
      </c>
      <c r="AU145" s="134" t="s">
        <v>80</v>
      </c>
      <c r="AY145" s="16" t="s">
        <v>121</v>
      </c>
      <c r="BE145" s="135">
        <f>IF(N145="základní",J145,0)</f>
        <v>0</v>
      </c>
      <c r="BF145" s="135">
        <f>IF(N145="snížená",J145,0)</f>
        <v>0</v>
      </c>
      <c r="BG145" s="135">
        <f>IF(N145="zákl. přenesená",J145,0)</f>
        <v>0</v>
      </c>
      <c r="BH145" s="135">
        <f>IF(N145="sníž. přenesená",J145,0)</f>
        <v>0</v>
      </c>
      <c r="BI145" s="135">
        <f>IF(N145="nulová",J145,0)</f>
        <v>0</v>
      </c>
      <c r="BJ145" s="16" t="s">
        <v>78</v>
      </c>
      <c r="BK145" s="135">
        <f>ROUND(I145*H145,2)</f>
        <v>0</v>
      </c>
      <c r="BL145" s="16" t="s">
        <v>134</v>
      </c>
      <c r="BM145" s="134" t="s">
        <v>210</v>
      </c>
    </row>
    <row r="146" spans="2:65" s="12" customFormat="1">
      <c r="B146" s="146"/>
      <c r="D146" s="147" t="s">
        <v>159</v>
      </c>
      <c r="E146" s="148" t="s">
        <v>1</v>
      </c>
      <c r="F146" s="149" t="s">
        <v>211</v>
      </c>
      <c r="H146" s="150">
        <v>46.125</v>
      </c>
      <c r="L146" s="146"/>
      <c r="M146" s="151"/>
      <c r="T146" s="152"/>
      <c r="AT146" s="148" t="s">
        <v>159</v>
      </c>
      <c r="AU146" s="148" t="s">
        <v>80</v>
      </c>
      <c r="AV146" s="12" t="s">
        <v>80</v>
      </c>
      <c r="AW146" s="12" t="s">
        <v>28</v>
      </c>
      <c r="AX146" s="12" t="s">
        <v>78</v>
      </c>
      <c r="AY146" s="148" t="s">
        <v>121</v>
      </c>
    </row>
    <row r="147" spans="2:65" s="1" customFormat="1" ht="24.2" customHeight="1">
      <c r="B147" s="122"/>
      <c r="C147" s="123" t="s">
        <v>212</v>
      </c>
      <c r="D147" s="123" t="s">
        <v>122</v>
      </c>
      <c r="E147" s="124" t="s">
        <v>213</v>
      </c>
      <c r="F147" s="125" t="s">
        <v>214</v>
      </c>
      <c r="G147" s="126" t="s">
        <v>154</v>
      </c>
      <c r="H147" s="127">
        <v>653</v>
      </c>
      <c r="I147" s="128"/>
      <c r="J147" s="128">
        <f>ROUND(I147*H147,2)</f>
        <v>0</v>
      </c>
      <c r="K147" s="129"/>
      <c r="L147" s="28"/>
      <c r="M147" s="130" t="s">
        <v>1</v>
      </c>
      <c r="N147" s="131" t="s">
        <v>35</v>
      </c>
      <c r="O147" s="132">
        <v>5.8000000000000003E-2</v>
      </c>
      <c r="P147" s="132">
        <f>O147*H147</f>
        <v>37.874000000000002</v>
      </c>
      <c r="Q147" s="132">
        <v>0</v>
      </c>
      <c r="R147" s="132">
        <f>Q147*H147</f>
        <v>0</v>
      </c>
      <c r="S147" s="132">
        <v>0</v>
      </c>
      <c r="T147" s="133">
        <f>S147*H147</f>
        <v>0</v>
      </c>
      <c r="AR147" s="134" t="s">
        <v>134</v>
      </c>
      <c r="AT147" s="134" t="s">
        <v>122</v>
      </c>
      <c r="AU147" s="134" t="s">
        <v>80</v>
      </c>
      <c r="AY147" s="16" t="s">
        <v>121</v>
      </c>
      <c r="BE147" s="135">
        <f>IF(N147="základní",J147,0)</f>
        <v>0</v>
      </c>
      <c r="BF147" s="135">
        <f>IF(N147="snížená",J147,0)</f>
        <v>0</v>
      </c>
      <c r="BG147" s="135">
        <f>IF(N147="zákl. přenesená",J147,0)</f>
        <v>0</v>
      </c>
      <c r="BH147" s="135">
        <f>IF(N147="sníž. přenesená",J147,0)</f>
        <v>0</v>
      </c>
      <c r="BI147" s="135">
        <f>IF(N147="nulová",J147,0)</f>
        <v>0</v>
      </c>
      <c r="BJ147" s="16" t="s">
        <v>78</v>
      </c>
      <c r="BK147" s="135">
        <f>ROUND(I147*H147,2)</f>
        <v>0</v>
      </c>
      <c r="BL147" s="16" t="s">
        <v>134</v>
      </c>
      <c r="BM147" s="134" t="s">
        <v>215</v>
      </c>
    </row>
    <row r="148" spans="2:65" s="1" customFormat="1" ht="24.2" customHeight="1">
      <c r="B148" s="122"/>
      <c r="C148" s="123" t="s">
        <v>216</v>
      </c>
      <c r="D148" s="123" t="s">
        <v>122</v>
      </c>
      <c r="E148" s="124" t="s">
        <v>217</v>
      </c>
      <c r="F148" s="125" t="s">
        <v>218</v>
      </c>
      <c r="G148" s="126" t="s">
        <v>154</v>
      </c>
      <c r="H148" s="127">
        <v>653</v>
      </c>
      <c r="I148" s="128"/>
      <c r="J148" s="128">
        <f>ROUND(I148*H148,2)</f>
        <v>0</v>
      </c>
      <c r="K148" s="129"/>
      <c r="L148" s="28"/>
      <c r="M148" s="130" t="s">
        <v>1</v>
      </c>
      <c r="N148" s="131" t="s">
        <v>35</v>
      </c>
      <c r="O148" s="132">
        <v>5.1999999999999998E-2</v>
      </c>
      <c r="P148" s="132">
        <f>O148*H148</f>
        <v>33.955999999999996</v>
      </c>
      <c r="Q148" s="132">
        <v>0</v>
      </c>
      <c r="R148" s="132">
        <f>Q148*H148</f>
        <v>0</v>
      </c>
      <c r="S148" s="132">
        <v>0</v>
      </c>
      <c r="T148" s="133">
        <f>S148*H148</f>
        <v>0</v>
      </c>
      <c r="AR148" s="134" t="s">
        <v>134</v>
      </c>
      <c r="AT148" s="134" t="s">
        <v>122</v>
      </c>
      <c r="AU148" s="134" t="s">
        <v>80</v>
      </c>
      <c r="AY148" s="16" t="s">
        <v>121</v>
      </c>
      <c r="BE148" s="135">
        <f>IF(N148="základní",J148,0)</f>
        <v>0</v>
      </c>
      <c r="BF148" s="135">
        <f>IF(N148="snížená",J148,0)</f>
        <v>0</v>
      </c>
      <c r="BG148" s="135">
        <f>IF(N148="zákl. přenesená",J148,0)</f>
        <v>0</v>
      </c>
      <c r="BH148" s="135">
        <f>IF(N148="sníž. přenesená",J148,0)</f>
        <v>0</v>
      </c>
      <c r="BI148" s="135">
        <f>IF(N148="nulová",J148,0)</f>
        <v>0</v>
      </c>
      <c r="BJ148" s="16" t="s">
        <v>78</v>
      </c>
      <c r="BK148" s="135">
        <f>ROUND(I148*H148,2)</f>
        <v>0</v>
      </c>
      <c r="BL148" s="16" t="s">
        <v>134</v>
      </c>
      <c r="BM148" s="134" t="s">
        <v>219</v>
      </c>
    </row>
    <row r="149" spans="2:65" s="1" customFormat="1" ht="21.75" customHeight="1">
      <c r="B149" s="122"/>
      <c r="C149" s="123" t="s">
        <v>220</v>
      </c>
      <c r="D149" s="123" t="s">
        <v>122</v>
      </c>
      <c r="E149" s="124" t="s">
        <v>221</v>
      </c>
      <c r="F149" s="125" t="s">
        <v>222</v>
      </c>
      <c r="G149" s="126" t="s">
        <v>154</v>
      </c>
      <c r="H149" s="127">
        <v>653</v>
      </c>
      <c r="I149" s="128"/>
      <c r="J149" s="128">
        <f>ROUND(I149*H149,2)</f>
        <v>0</v>
      </c>
      <c r="K149" s="129"/>
      <c r="L149" s="28"/>
      <c r="M149" s="130" t="s">
        <v>1</v>
      </c>
      <c r="N149" s="131" t="s">
        <v>35</v>
      </c>
      <c r="O149" s="132">
        <v>1.4999999999999999E-2</v>
      </c>
      <c r="P149" s="132">
        <f>O149*H149</f>
        <v>9.7949999999999999</v>
      </c>
      <c r="Q149" s="132">
        <v>0</v>
      </c>
      <c r="R149" s="132">
        <f>Q149*H149</f>
        <v>0</v>
      </c>
      <c r="S149" s="132">
        <v>0</v>
      </c>
      <c r="T149" s="133">
        <f>S149*H149</f>
        <v>0</v>
      </c>
      <c r="AR149" s="134" t="s">
        <v>134</v>
      </c>
      <c r="AT149" s="134" t="s">
        <v>122</v>
      </c>
      <c r="AU149" s="134" t="s">
        <v>80</v>
      </c>
      <c r="AY149" s="16" t="s">
        <v>121</v>
      </c>
      <c r="BE149" s="135">
        <f>IF(N149="základní",J149,0)</f>
        <v>0</v>
      </c>
      <c r="BF149" s="135">
        <f>IF(N149="snížená",J149,0)</f>
        <v>0</v>
      </c>
      <c r="BG149" s="135">
        <f>IF(N149="zákl. přenesená",J149,0)</f>
        <v>0</v>
      </c>
      <c r="BH149" s="135">
        <f>IF(N149="sníž. přenesená",J149,0)</f>
        <v>0</v>
      </c>
      <c r="BI149" s="135">
        <f>IF(N149="nulová",J149,0)</f>
        <v>0</v>
      </c>
      <c r="BJ149" s="16" t="s">
        <v>78</v>
      </c>
      <c r="BK149" s="135">
        <f>ROUND(I149*H149,2)</f>
        <v>0</v>
      </c>
      <c r="BL149" s="16" t="s">
        <v>134</v>
      </c>
      <c r="BM149" s="134" t="s">
        <v>223</v>
      </c>
    </row>
    <row r="150" spans="2:65" s="1" customFormat="1" ht="16.5" customHeight="1">
      <c r="B150" s="122"/>
      <c r="C150" s="164" t="s">
        <v>224</v>
      </c>
      <c r="D150" s="164" t="s">
        <v>206</v>
      </c>
      <c r="E150" s="165" t="s">
        <v>225</v>
      </c>
      <c r="F150" s="166" t="s">
        <v>226</v>
      </c>
      <c r="G150" s="167" t="s">
        <v>227</v>
      </c>
      <c r="H150" s="168">
        <v>20.57</v>
      </c>
      <c r="I150" s="169"/>
      <c r="J150" s="169">
        <f>ROUND(I150*H150,2)</f>
        <v>0</v>
      </c>
      <c r="K150" s="170"/>
      <c r="L150" s="171"/>
      <c r="M150" s="172" t="s">
        <v>1</v>
      </c>
      <c r="N150" s="173" t="s">
        <v>35</v>
      </c>
      <c r="O150" s="132">
        <v>0</v>
      </c>
      <c r="P150" s="132">
        <f>O150*H150</f>
        <v>0</v>
      </c>
      <c r="Q150" s="132">
        <v>1E-3</v>
      </c>
      <c r="R150" s="132">
        <f>Q150*H150</f>
        <v>2.0570000000000001E-2</v>
      </c>
      <c r="S150" s="132">
        <v>0</v>
      </c>
      <c r="T150" s="133">
        <f>S150*H150</f>
        <v>0</v>
      </c>
      <c r="AR150" s="134" t="s">
        <v>185</v>
      </c>
      <c r="AT150" s="134" t="s">
        <v>206</v>
      </c>
      <c r="AU150" s="134" t="s">
        <v>80</v>
      </c>
      <c r="AY150" s="16" t="s">
        <v>121</v>
      </c>
      <c r="BE150" s="135">
        <f>IF(N150="základní",J150,0)</f>
        <v>0</v>
      </c>
      <c r="BF150" s="135">
        <f>IF(N150="snížená",J150,0)</f>
        <v>0</v>
      </c>
      <c r="BG150" s="135">
        <f>IF(N150="zákl. přenesená",J150,0)</f>
        <v>0</v>
      </c>
      <c r="BH150" s="135">
        <f>IF(N150="sníž. přenesená",J150,0)</f>
        <v>0</v>
      </c>
      <c r="BI150" s="135">
        <f>IF(N150="nulová",J150,0)</f>
        <v>0</v>
      </c>
      <c r="BJ150" s="16" t="s">
        <v>78</v>
      </c>
      <c r="BK150" s="135">
        <f>ROUND(I150*H150,2)</f>
        <v>0</v>
      </c>
      <c r="BL150" s="16" t="s">
        <v>134</v>
      </c>
      <c r="BM150" s="134" t="s">
        <v>228</v>
      </c>
    </row>
    <row r="151" spans="2:65" s="12" customFormat="1">
      <c r="B151" s="146"/>
      <c r="D151" s="147" t="s">
        <v>159</v>
      </c>
      <c r="E151" s="148" t="s">
        <v>1</v>
      </c>
      <c r="F151" s="149" t="s">
        <v>229</v>
      </c>
      <c r="H151" s="150">
        <v>20.569500000000001</v>
      </c>
      <c r="L151" s="146"/>
      <c r="M151" s="151"/>
      <c r="T151" s="152"/>
      <c r="AT151" s="148" t="s">
        <v>159</v>
      </c>
      <c r="AU151" s="148" t="s">
        <v>80</v>
      </c>
      <c r="AV151" s="12" t="s">
        <v>80</v>
      </c>
      <c r="AW151" s="12" t="s">
        <v>28</v>
      </c>
      <c r="AX151" s="12" t="s">
        <v>78</v>
      </c>
      <c r="AY151" s="148" t="s">
        <v>121</v>
      </c>
    </row>
    <row r="152" spans="2:65" s="10" customFormat="1" ht="22.9" customHeight="1">
      <c r="B152" s="113"/>
      <c r="D152" s="114" t="s">
        <v>69</v>
      </c>
      <c r="E152" s="144" t="s">
        <v>120</v>
      </c>
      <c r="F152" s="144" t="s">
        <v>230</v>
      </c>
      <c r="J152" s="145">
        <f>BK152</f>
        <v>0</v>
      </c>
      <c r="L152" s="113"/>
      <c r="M152" s="117"/>
      <c r="P152" s="118">
        <f>SUM(P153:P158)</f>
        <v>107.54519999999999</v>
      </c>
      <c r="R152" s="118">
        <f>SUM(R153:R158)</f>
        <v>57.137960000000007</v>
      </c>
      <c r="T152" s="119">
        <f>SUM(T153:T158)</f>
        <v>0</v>
      </c>
      <c r="AR152" s="114" t="s">
        <v>78</v>
      </c>
      <c r="AT152" s="120" t="s">
        <v>69</v>
      </c>
      <c r="AU152" s="120" t="s">
        <v>78</v>
      </c>
      <c r="AY152" s="114" t="s">
        <v>121</v>
      </c>
      <c r="BK152" s="121">
        <f>SUM(BK153:BK158)</f>
        <v>0</v>
      </c>
    </row>
    <row r="153" spans="2:65" s="1" customFormat="1" ht="24.2" customHeight="1">
      <c r="B153" s="122"/>
      <c r="C153" s="123" t="s">
        <v>231</v>
      </c>
      <c r="D153" s="123" t="s">
        <v>122</v>
      </c>
      <c r="E153" s="124" t="s">
        <v>232</v>
      </c>
      <c r="F153" s="125" t="s">
        <v>233</v>
      </c>
      <c r="G153" s="126" t="s">
        <v>154</v>
      </c>
      <c r="H153" s="127">
        <v>365.8</v>
      </c>
      <c r="I153" s="128"/>
      <c r="J153" s="128">
        <f>ROUND(I153*H153,2)</f>
        <v>0</v>
      </c>
      <c r="K153" s="129"/>
      <c r="L153" s="28"/>
      <c r="M153" s="130" t="s">
        <v>1</v>
      </c>
      <c r="N153" s="131" t="s">
        <v>35</v>
      </c>
      <c r="O153" s="132">
        <v>9.9000000000000005E-2</v>
      </c>
      <c r="P153" s="132">
        <f>O153*H153</f>
        <v>36.214200000000005</v>
      </c>
      <c r="Q153" s="132">
        <v>0.15620000000000001</v>
      </c>
      <c r="R153" s="132">
        <f>Q153*H153</f>
        <v>57.137960000000007</v>
      </c>
      <c r="S153" s="132">
        <v>0</v>
      </c>
      <c r="T153" s="133">
        <f>S153*H153</f>
        <v>0</v>
      </c>
      <c r="AR153" s="134" t="s">
        <v>134</v>
      </c>
      <c r="AT153" s="134" t="s">
        <v>122</v>
      </c>
      <c r="AU153" s="134" t="s">
        <v>80</v>
      </c>
      <c r="AY153" s="16" t="s">
        <v>121</v>
      </c>
      <c r="BE153" s="135">
        <f>IF(N153="základní",J153,0)</f>
        <v>0</v>
      </c>
      <c r="BF153" s="135">
        <f>IF(N153="snížená",J153,0)</f>
        <v>0</v>
      </c>
      <c r="BG153" s="135">
        <f>IF(N153="zákl. přenesená",J153,0)</f>
        <v>0</v>
      </c>
      <c r="BH153" s="135">
        <f>IF(N153="sníž. přenesená",J153,0)</f>
        <v>0</v>
      </c>
      <c r="BI153" s="135">
        <f>IF(N153="nulová",J153,0)</f>
        <v>0</v>
      </c>
      <c r="BJ153" s="16" t="s">
        <v>78</v>
      </c>
      <c r="BK153" s="135">
        <f>ROUND(I153*H153,2)</f>
        <v>0</v>
      </c>
      <c r="BL153" s="16" t="s">
        <v>134</v>
      </c>
      <c r="BM153" s="134" t="s">
        <v>234</v>
      </c>
    </row>
    <row r="154" spans="2:65" s="12" customFormat="1">
      <c r="B154" s="146"/>
      <c r="D154" s="147" t="s">
        <v>159</v>
      </c>
      <c r="E154" s="148" t="s">
        <v>1</v>
      </c>
      <c r="F154" s="149" t="s">
        <v>235</v>
      </c>
      <c r="H154" s="150">
        <v>365.8</v>
      </c>
      <c r="L154" s="146"/>
      <c r="M154" s="151"/>
      <c r="T154" s="152"/>
      <c r="AT154" s="148" t="s">
        <v>159</v>
      </c>
      <c r="AU154" s="148" t="s">
        <v>80</v>
      </c>
      <c r="AV154" s="12" t="s">
        <v>80</v>
      </c>
      <c r="AW154" s="12" t="s">
        <v>28</v>
      </c>
      <c r="AX154" s="12" t="s">
        <v>78</v>
      </c>
      <c r="AY154" s="148" t="s">
        <v>121</v>
      </c>
    </row>
    <row r="155" spans="2:65" s="1" customFormat="1" ht="24.2" customHeight="1">
      <c r="B155" s="122"/>
      <c r="C155" s="123" t="s">
        <v>236</v>
      </c>
      <c r="D155" s="123" t="s">
        <v>122</v>
      </c>
      <c r="E155" s="124" t="s">
        <v>237</v>
      </c>
      <c r="F155" s="125" t="s">
        <v>238</v>
      </c>
      <c r="G155" s="126" t="s">
        <v>154</v>
      </c>
      <c r="H155" s="127">
        <v>3658</v>
      </c>
      <c r="I155" s="128"/>
      <c r="J155" s="128">
        <f>ROUND(I155*H155,2)</f>
        <v>0</v>
      </c>
      <c r="K155" s="129"/>
      <c r="L155" s="28"/>
      <c r="M155" s="130" t="s">
        <v>1</v>
      </c>
      <c r="N155" s="131" t="s">
        <v>35</v>
      </c>
      <c r="O155" s="132">
        <v>2E-3</v>
      </c>
      <c r="P155" s="132">
        <f>O155*H155</f>
        <v>7.3159999999999998</v>
      </c>
      <c r="Q155" s="132">
        <v>0</v>
      </c>
      <c r="R155" s="132">
        <f>Q155*H155</f>
        <v>0</v>
      </c>
      <c r="S155" s="132">
        <v>0</v>
      </c>
      <c r="T155" s="133">
        <f>S155*H155</f>
        <v>0</v>
      </c>
      <c r="AR155" s="134" t="s">
        <v>134</v>
      </c>
      <c r="AT155" s="134" t="s">
        <v>122</v>
      </c>
      <c r="AU155" s="134" t="s">
        <v>80</v>
      </c>
      <c r="AY155" s="16" t="s">
        <v>121</v>
      </c>
      <c r="BE155" s="135">
        <f>IF(N155="základní",J155,0)</f>
        <v>0</v>
      </c>
      <c r="BF155" s="135">
        <f>IF(N155="snížená",J155,0)</f>
        <v>0</v>
      </c>
      <c r="BG155" s="135">
        <f>IF(N155="zákl. přenesená",J155,0)</f>
        <v>0</v>
      </c>
      <c r="BH155" s="135">
        <f>IF(N155="sníž. přenesená",J155,0)</f>
        <v>0</v>
      </c>
      <c r="BI155" s="135">
        <f>IF(N155="nulová",J155,0)</f>
        <v>0</v>
      </c>
      <c r="BJ155" s="16" t="s">
        <v>78</v>
      </c>
      <c r="BK155" s="135">
        <f>ROUND(I155*H155,2)</f>
        <v>0</v>
      </c>
      <c r="BL155" s="16" t="s">
        <v>134</v>
      </c>
      <c r="BM155" s="134" t="s">
        <v>239</v>
      </c>
    </row>
    <row r="156" spans="2:65" s="12" customFormat="1">
      <c r="B156" s="146"/>
      <c r="D156" s="147" t="s">
        <v>159</v>
      </c>
      <c r="E156" s="148" t="s">
        <v>1</v>
      </c>
      <c r="F156" s="149" t="s">
        <v>240</v>
      </c>
      <c r="H156" s="150">
        <v>3658</v>
      </c>
      <c r="L156" s="146"/>
      <c r="M156" s="151"/>
      <c r="T156" s="152"/>
      <c r="AT156" s="148" t="s">
        <v>159</v>
      </c>
      <c r="AU156" s="148" t="s">
        <v>80</v>
      </c>
      <c r="AV156" s="12" t="s">
        <v>80</v>
      </c>
      <c r="AW156" s="12" t="s">
        <v>28</v>
      </c>
      <c r="AX156" s="12" t="s">
        <v>78</v>
      </c>
      <c r="AY156" s="148" t="s">
        <v>121</v>
      </c>
    </row>
    <row r="157" spans="2:65" s="1" customFormat="1" ht="33" customHeight="1">
      <c r="B157" s="122"/>
      <c r="C157" s="123" t="s">
        <v>241</v>
      </c>
      <c r="D157" s="123" t="s">
        <v>122</v>
      </c>
      <c r="E157" s="124" t="s">
        <v>242</v>
      </c>
      <c r="F157" s="125" t="s">
        <v>243</v>
      </c>
      <c r="G157" s="126" t="s">
        <v>154</v>
      </c>
      <c r="H157" s="127">
        <v>1829</v>
      </c>
      <c r="I157" s="128"/>
      <c r="J157" s="128">
        <f>ROUND(I157*H157,2)</f>
        <v>0</v>
      </c>
      <c r="K157" s="129"/>
      <c r="L157" s="28"/>
      <c r="M157" s="130" t="s">
        <v>1</v>
      </c>
      <c r="N157" s="131" t="s">
        <v>35</v>
      </c>
      <c r="O157" s="132">
        <v>1.6E-2</v>
      </c>
      <c r="P157" s="132">
        <f>O157*H157</f>
        <v>29.263999999999999</v>
      </c>
      <c r="Q157" s="132">
        <v>0</v>
      </c>
      <c r="R157" s="132">
        <f>Q157*H157</f>
        <v>0</v>
      </c>
      <c r="S157" s="132">
        <v>0</v>
      </c>
      <c r="T157" s="133">
        <f>S157*H157</f>
        <v>0</v>
      </c>
      <c r="AR157" s="134" t="s">
        <v>134</v>
      </c>
      <c r="AT157" s="134" t="s">
        <v>122</v>
      </c>
      <c r="AU157" s="134" t="s">
        <v>80</v>
      </c>
      <c r="AY157" s="16" t="s">
        <v>121</v>
      </c>
      <c r="BE157" s="135">
        <f>IF(N157="základní",J157,0)</f>
        <v>0</v>
      </c>
      <c r="BF157" s="135">
        <f>IF(N157="snížená",J157,0)</f>
        <v>0</v>
      </c>
      <c r="BG157" s="135">
        <f>IF(N157="zákl. přenesená",J157,0)</f>
        <v>0</v>
      </c>
      <c r="BH157" s="135">
        <f>IF(N157="sníž. přenesená",J157,0)</f>
        <v>0</v>
      </c>
      <c r="BI157" s="135">
        <f>IF(N157="nulová",J157,0)</f>
        <v>0</v>
      </c>
      <c r="BJ157" s="16" t="s">
        <v>78</v>
      </c>
      <c r="BK157" s="135">
        <f>ROUND(I157*H157,2)</f>
        <v>0</v>
      </c>
      <c r="BL157" s="16" t="s">
        <v>134</v>
      </c>
      <c r="BM157" s="134" t="s">
        <v>244</v>
      </c>
    </row>
    <row r="158" spans="2:65" s="1" customFormat="1" ht="24.2" customHeight="1">
      <c r="B158" s="122"/>
      <c r="C158" s="123" t="s">
        <v>7</v>
      </c>
      <c r="D158" s="123" t="s">
        <v>122</v>
      </c>
      <c r="E158" s="124" t="s">
        <v>245</v>
      </c>
      <c r="F158" s="125" t="s">
        <v>246</v>
      </c>
      <c r="G158" s="126" t="s">
        <v>154</v>
      </c>
      <c r="H158" s="127">
        <v>1829</v>
      </c>
      <c r="I158" s="128"/>
      <c r="J158" s="128">
        <f>ROUND(I158*H158,2)</f>
        <v>0</v>
      </c>
      <c r="K158" s="129"/>
      <c r="L158" s="28"/>
      <c r="M158" s="130" t="s">
        <v>1</v>
      </c>
      <c r="N158" s="131" t="s">
        <v>35</v>
      </c>
      <c r="O158" s="132">
        <v>1.9E-2</v>
      </c>
      <c r="P158" s="132">
        <f>O158*H158</f>
        <v>34.750999999999998</v>
      </c>
      <c r="Q158" s="132">
        <v>0</v>
      </c>
      <c r="R158" s="132">
        <f>Q158*H158</f>
        <v>0</v>
      </c>
      <c r="S158" s="132">
        <v>0</v>
      </c>
      <c r="T158" s="133">
        <f>S158*H158</f>
        <v>0</v>
      </c>
      <c r="AR158" s="134" t="s">
        <v>134</v>
      </c>
      <c r="AT158" s="134" t="s">
        <v>122</v>
      </c>
      <c r="AU158" s="134" t="s">
        <v>80</v>
      </c>
      <c r="AY158" s="16" t="s">
        <v>121</v>
      </c>
      <c r="BE158" s="135">
        <f>IF(N158="základní",J158,0)</f>
        <v>0</v>
      </c>
      <c r="BF158" s="135">
        <f>IF(N158="snížená",J158,0)</f>
        <v>0</v>
      </c>
      <c r="BG158" s="135">
        <f>IF(N158="zákl. přenesená",J158,0)</f>
        <v>0</v>
      </c>
      <c r="BH158" s="135">
        <f>IF(N158="sníž. přenesená",J158,0)</f>
        <v>0</v>
      </c>
      <c r="BI158" s="135">
        <f>IF(N158="nulová",J158,0)</f>
        <v>0</v>
      </c>
      <c r="BJ158" s="16" t="s">
        <v>78</v>
      </c>
      <c r="BK158" s="135">
        <f>ROUND(I158*H158,2)</f>
        <v>0</v>
      </c>
      <c r="BL158" s="16" t="s">
        <v>134</v>
      </c>
      <c r="BM158" s="134" t="s">
        <v>247</v>
      </c>
    </row>
    <row r="159" spans="2:65" s="10" customFormat="1" ht="22.9" customHeight="1">
      <c r="B159" s="113"/>
      <c r="D159" s="114" t="s">
        <v>69</v>
      </c>
      <c r="E159" s="144" t="s">
        <v>185</v>
      </c>
      <c r="F159" s="144" t="s">
        <v>248</v>
      </c>
      <c r="J159" s="145">
        <f>BK159</f>
        <v>0</v>
      </c>
      <c r="L159" s="113"/>
      <c r="M159" s="117"/>
      <c r="P159" s="118">
        <f>SUM(P160:P181)</f>
        <v>30.756753</v>
      </c>
      <c r="R159" s="118">
        <f>SUM(R160:R181)</f>
        <v>1.6588133999999999</v>
      </c>
      <c r="T159" s="119">
        <f>SUM(T160:T181)</f>
        <v>1.4308799999999999</v>
      </c>
      <c r="AR159" s="114" t="s">
        <v>78</v>
      </c>
      <c r="AT159" s="120" t="s">
        <v>69</v>
      </c>
      <c r="AU159" s="120" t="s">
        <v>78</v>
      </c>
      <c r="AY159" s="114" t="s">
        <v>121</v>
      </c>
      <c r="BK159" s="121">
        <f>SUM(BK160:BK181)</f>
        <v>0</v>
      </c>
    </row>
    <row r="160" spans="2:65" s="1" customFormat="1" ht="16.5" customHeight="1">
      <c r="B160" s="122"/>
      <c r="C160" s="123" t="s">
        <v>249</v>
      </c>
      <c r="D160" s="123" t="s">
        <v>122</v>
      </c>
      <c r="E160" s="124" t="s">
        <v>250</v>
      </c>
      <c r="F160" s="125" t="s">
        <v>251</v>
      </c>
      <c r="G160" s="126" t="s">
        <v>177</v>
      </c>
      <c r="H160" s="127">
        <v>6.5</v>
      </c>
      <c r="I160" s="128"/>
      <c r="J160" s="128">
        <f>ROUND(I160*H160,2)</f>
        <v>0</v>
      </c>
      <c r="K160" s="129"/>
      <c r="L160" s="28"/>
      <c r="M160" s="130" t="s">
        <v>1</v>
      </c>
      <c r="N160" s="131" t="s">
        <v>35</v>
      </c>
      <c r="O160" s="132">
        <v>1.3169999999999999</v>
      </c>
      <c r="P160" s="132">
        <f>O160*H160</f>
        <v>8.5604999999999993</v>
      </c>
      <c r="Q160" s="132">
        <v>0</v>
      </c>
      <c r="R160" s="132">
        <f>Q160*H160</f>
        <v>0</v>
      </c>
      <c r="S160" s="132">
        <v>0</v>
      </c>
      <c r="T160" s="133">
        <f>S160*H160</f>
        <v>0</v>
      </c>
      <c r="AR160" s="134" t="s">
        <v>134</v>
      </c>
      <c r="AT160" s="134" t="s">
        <v>122</v>
      </c>
      <c r="AU160" s="134" t="s">
        <v>80</v>
      </c>
      <c r="AY160" s="16" t="s">
        <v>121</v>
      </c>
      <c r="BE160" s="135">
        <f>IF(N160="základní",J160,0)</f>
        <v>0</v>
      </c>
      <c r="BF160" s="135">
        <f>IF(N160="snížená",J160,0)</f>
        <v>0</v>
      </c>
      <c r="BG160" s="135">
        <f>IF(N160="zákl. přenesená",J160,0)</f>
        <v>0</v>
      </c>
      <c r="BH160" s="135">
        <f>IF(N160="sníž. přenesená",J160,0)</f>
        <v>0</v>
      </c>
      <c r="BI160" s="135">
        <f>IF(N160="nulová",J160,0)</f>
        <v>0</v>
      </c>
      <c r="BJ160" s="16" t="s">
        <v>78</v>
      </c>
      <c r="BK160" s="135">
        <f>ROUND(I160*H160,2)</f>
        <v>0</v>
      </c>
      <c r="BL160" s="16" t="s">
        <v>134</v>
      </c>
      <c r="BM160" s="134" t="s">
        <v>252</v>
      </c>
    </row>
    <row r="161" spans="2:65" s="12" customFormat="1">
      <c r="B161" s="146"/>
      <c r="D161" s="147" t="s">
        <v>159</v>
      </c>
      <c r="E161" s="148" t="s">
        <v>1</v>
      </c>
      <c r="F161" s="149" t="s">
        <v>253</v>
      </c>
      <c r="H161" s="150">
        <v>6.5</v>
      </c>
      <c r="L161" s="146"/>
      <c r="M161" s="151"/>
      <c r="T161" s="152"/>
      <c r="AT161" s="148" t="s">
        <v>159</v>
      </c>
      <c r="AU161" s="148" t="s">
        <v>80</v>
      </c>
      <c r="AV161" s="12" t="s">
        <v>80</v>
      </c>
      <c r="AW161" s="12" t="s">
        <v>28</v>
      </c>
      <c r="AX161" s="12" t="s">
        <v>78</v>
      </c>
      <c r="AY161" s="148" t="s">
        <v>121</v>
      </c>
    </row>
    <row r="162" spans="2:65" s="1" customFormat="1" ht="24.2" customHeight="1">
      <c r="B162" s="122"/>
      <c r="C162" s="123" t="s">
        <v>254</v>
      </c>
      <c r="D162" s="123" t="s">
        <v>122</v>
      </c>
      <c r="E162" s="124" t="s">
        <v>255</v>
      </c>
      <c r="F162" s="125" t="s">
        <v>256</v>
      </c>
      <c r="G162" s="126" t="s">
        <v>169</v>
      </c>
      <c r="H162" s="127">
        <v>10</v>
      </c>
      <c r="I162" s="128"/>
      <c r="J162" s="128">
        <f>ROUND(I162*H162,2)</f>
        <v>0</v>
      </c>
      <c r="K162" s="129"/>
      <c r="L162" s="28"/>
      <c r="M162" s="130" t="s">
        <v>1</v>
      </c>
      <c r="N162" s="131" t="s">
        <v>35</v>
      </c>
      <c r="O162" s="132">
        <v>0.29199999999999998</v>
      </c>
      <c r="P162" s="132">
        <f>O162*H162</f>
        <v>2.92</v>
      </c>
      <c r="Q162" s="132">
        <v>1.0000000000000001E-5</v>
      </c>
      <c r="R162" s="132">
        <f>Q162*H162</f>
        <v>1E-4</v>
      </c>
      <c r="S162" s="132">
        <v>0</v>
      </c>
      <c r="T162" s="133">
        <f>S162*H162</f>
        <v>0</v>
      </c>
      <c r="AR162" s="134" t="s">
        <v>134</v>
      </c>
      <c r="AT162" s="134" t="s">
        <v>122</v>
      </c>
      <c r="AU162" s="134" t="s">
        <v>80</v>
      </c>
      <c r="AY162" s="16" t="s">
        <v>121</v>
      </c>
      <c r="BE162" s="135">
        <f>IF(N162="základní",J162,0)</f>
        <v>0</v>
      </c>
      <c r="BF162" s="135">
        <f>IF(N162="snížená",J162,0)</f>
        <v>0</v>
      </c>
      <c r="BG162" s="135">
        <f>IF(N162="zákl. přenesená",J162,0)</f>
        <v>0</v>
      </c>
      <c r="BH162" s="135">
        <f>IF(N162="sníž. přenesená",J162,0)</f>
        <v>0</v>
      </c>
      <c r="BI162" s="135">
        <f>IF(N162="nulová",J162,0)</f>
        <v>0</v>
      </c>
      <c r="BJ162" s="16" t="s">
        <v>78</v>
      </c>
      <c r="BK162" s="135">
        <f>ROUND(I162*H162,2)</f>
        <v>0</v>
      </c>
      <c r="BL162" s="16" t="s">
        <v>134</v>
      </c>
      <c r="BM162" s="134" t="s">
        <v>257</v>
      </c>
    </row>
    <row r="163" spans="2:65" s="1" customFormat="1" ht="37.9" customHeight="1">
      <c r="B163" s="122"/>
      <c r="C163" s="123" t="s">
        <v>258</v>
      </c>
      <c r="D163" s="123" t="s">
        <v>122</v>
      </c>
      <c r="E163" s="124" t="s">
        <v>259</v>
      </c>
      <c r="F163" s="125" t="s">
        <v>260</v>
      </c>
      <c r="G163" s="126" t="s">
        <v>261</v>
      </c>
      <c r="H163" s="127">
        <v>2</v>
      </c>
      <c r="I163" s="128"/>
      <c r="J163" s="128">
        <f>ROUND(I163*H163,2)</f>
        <v>0</v>
      </c>
      <c r="K163" s="129"/>
      <c r="L163" s="28"/>
      <c r="M163" s="130" t="s">
        <v>1</v>
      </c>
      <c r="N163" s="131" t="s">
        <v>35</v>
      </c>
      <c r="O163" s="132">
        <v>0.68300000000000005</v>
      </c>
      <c r="P163" s="132">
        <f>O163*H163</f>
        <v>1.3660000000000001</v>
      </c>
      <c r="Q163" s="132">
        <v>0</v>
      </c>
      <c r="R163" s="132">
        <f>Q163*H163</f>
        <v>0</v>
      </c>
      <c r="S163" s="132">
        <v>0</v>
      </c>
      <c r="T163" s="133">
        <f>S163*H163</f>
        <v>0</v>
      </c>
      <c r="AR163" s="134" t="s">
        <v>134</v>
      </c>
      <c r="AT163" s="134" t="s">
        <v>122</v>
      </c>
      <c r="AU163" s="134" t="s">
        <v>80</v>
      </c>
      <c r="AY163" s="16" t="s">
        <v>121</v>
      </c>
      <c r="BE163" s="135">
        <f>IF(N163="základní",J163,0)</f>
        <v>0</v>
      </c>
      <c r="BF163" s="135">
        <f>IF(N163="snížená",J163,0)</f>
        <v>0</v>
      </c>
      <c r="BG163" s="135">
        <f>IF(N163="zákl. přenesená",J163,0)</f>
        <v>0</v>
      </c>
      <c r="BH163" s="135">
        <f>IF(N163="sníž. přenesená",J163,0)</f>
        <v>0</v>
      </c>
      <c r="BI163" s="135">
        <f>IF(N163="nulová",J163,0)</f>
        <v>0</v>
      </c>
      <c r="BJ163" s="16" t="s">
        <v>78</v>
      </c>
      <c r="BK163" s="135">
        <f>ROUND(I163*H163,2)</f>
        <v>0</v>
      </c>
      <c r="BL163" s="16" t="s">
        <v>134</v>
      </c>
      <c r="BM163" s="134" t="s">
        <v>262</v>
      </c>
    </row>
    <row r="164" spans="2:65" s="1" customFormat="1" ht="24.2" customHeight="1">
      <c r="B164" s="122"/>
      <c r="C164" s="164" t="s">
        <v>263</v>
      </c>
      <c r="D164" s="164" t="s">
        <v>206</v>
      </c>
      <c r="E164" s="165" t="s">
        <v>264</v>
      </c>
      <c r="F164" s="166" t="s">
        <v>265</v>
      </c>
      <c r="G164" s="167" t="s">
        <v>169</v>
      </c>
      <c r="H164" s="168">
        <v>10.3</v>
      </c>
      <c r="I164" s="169"/>
      <c r="J164" s="169">
        <f>ROUND(I164*H164,2)</f>
        <v>0</v>
      </c>
      <c r="K164" s="170"/>
      <c r="L164" s="171"/>
      <c r="M164" s="172" t="s">
        <v>1</v>
      </c>
      <c r="N164" s="173" t="s">
        <v>35</v>
      </c>
      <c r="O164" s="132">
        <v>0</v>
      </c>
      <c r="P164" s="132">
        <f>O164*H164</f>
        <v>0</v>
      </c>
      <c r="Q164" s="132">
        <v>2.6700000000000001E-3</v>
      </c>
      <c r="R164" s="132">
        <f>Q164*H164</f>
        <v>2.7501000000000001E-2</v>
      </c>
      <c r="S164" s="132">
        <v>0</v>
      </c>
      <c r="T164" s="133">
        <f>S164*H164</f>
        <v>0</v>
      </c>
      <c r="AR164" s="134" t="s">
        <v>185</v>
      </c>
      <c r="AT164" s="134" t="s">
        <v>206</v>
      </c>
      <c r="AU164" s="134" t="s">
        <v>80</v>
      </c>
      <c r="AY164" s="16" t="s">
        <v>121</v>
      </c>
      <c r="BE164" s="135">
        <f>IF(N164="základní",J164,0)</f>
        <v>0</v>
      </c>
      <c r="BF164" s="135">
        <f>IF(N164="snížená",J164,0)</f>
        <v>0</v>
      </c>
      <c r="BG164" s="135">
        <f>IF(N164="zákl. přenesená",J164,0)</f>
        <v>0</v>
      </c>
      <c r="BH164" s="135">
        <f>IF(N164="sníž. přenesená",J164,0)</f>
        <v>0</v>
      </c>
      <c r="BI164" s="135">
        <f>IF(N164="nulová",J164,0)</f>
        <v>0</v>
      </c>
      <c r="BJ164" s="16" t="s">
        <v>78</v>
      </c>
      <c r="BK164" s="135">
        <f>ROUND(I164*H164,2)</f>
        <v>0</v>
      </c>
      <c r="BL164" s="16" t="s">
        <v>134</v>
      </c>
      <c r="BM164" s="134" t="s">
        <v>266</v>
      </c>
    </row>
    <row r="165" spans="2:65" s="12" customFormat="1">
      <c r="B165" s="146"/>
      <c r="D165" s="147" t="s">
        <v>159</v>
      </c>
      <c r="E165" s="148" t="s">
        <v>1</v>
      </c>
      <c r="F165" s="149" t="s">
        <v>267</v>
      </c>
      <c r="H165" s="150">
        <v>10.3</v>
      </c>
      <c r="L165" s="146"/>
      <c r="M165" s="151"/>
      <c r="T165" s="152"/>
      <c r="AT165" s="148" t="s">
        <v>159</v>
      </c>
      <c r="AU165" s="148" t="s">
        <v>80</v>
      </c>
      <c r="AV165" s="12" t="s">
        <v>80</v>
      </c>
      <c r="AW165" s="12" t="s">
        <v>28</v>
      </c>
      <c r="AX165" s="12" t="s">
        <v>78</v>
      </c>
      <c r="AY165" s="148" t="s">
        <v>121</v>
      </c>
    </row>
    <row r="166" spans="2:65" s="1" customFormat="1" ht="21.75" customHeight="1">
      <c r="B166" s="122"/>
      <c r="C166" s="164" t="s">
        <v>268</v>
      </c>
      <c r="D166" s="164" t="s">
        <v>206</v>
      </c>
      <c r="E166" s="165" t="s">
        <v>269</v>
      </c>
      <c r="F166" s="166" t="s">
        <v>270</v>
      </c>
      <c r="G166" s="167" t="s">
        <v>261</v>
      </c>
      <c r="H166" s="168">
        <v>2.06</v>
      </c>
      <c r="I166" s="169"/>
      <c r="J166" s="169">
        <f>ROUND(I166*H166,2)</f>
        <v>0</v>
      </c>
      <c r="K166" s="170"/>
      <c r="L166" s="171"/>
      <c r="M166" s="172" t="s">
        <v>1</v>
      </c>
      <c r="N166" s="173" t="s">
        <v>35</v>
      </c>
      <c r="O166" s="132">
        <v>0</v>
      </c>
      <c r="P166" s="132">
        <f>O166*H166</f>
        <v>0</v>
      </c>
      <c r="Q166" s="132">
        <v>8.9999999999999998E-4</v>
      </c>
      <c r="R166" s="132">
        <f>Q166*H166</f>
        <v>1.854E-3</v>
      </c>
      <c r="S166" s="132">
        <v>0</v>
      </c>
      <c r="T166" s="133">
        <f>S166*H166</f>
        <v>0</v>
      </c>
      <c r="AR166" s="134" t="s">
        <v>185</v>
      </c>
      <c r="AT166" s="134" t="s">
        <v>206</v>
      </c>
      <c r="AU166" s="134" t="s">
        <v>80</v>
      </c>
      <c r="AY166" s="16" t="s">
        <v>121</v>
      </c>
      <c r="BE166" s="135">
        <f>IF(N166="základní",J166,0)</f>
        <v>0</v>
      </c>
      <c r="BF166" s="135">
        <f>IF(N166="snížená",J166,0)</f>
        <v>0</v>
      </c>
      <c r="BG166" s="135">
        <f>IF(N166="zákl. přenesená",J166,0)</f>
        <v>0</v>
      </c>
      <c r="BH166" s="135">
        <f>IF(N166="sníž. přenesená",J166,0)</f>
        <v>0</v>
      </c>
      <c r="BI166" s="135">
        <f>IF(N166="nulová",J166,0)</f>
        <v>0</v>
      </c>
      <c r="BJ166" s="16" t="s">
        <v>78</v>
      </c>
      <c r="BK166" s="135">
        <f>ROUND(I166*H166,2)</f>
        <v>0</v>
      </c>
      <c r="BL166" s="16" t="s">
        <v>134</v>
      </c>
      <c r="BM166" s="134" t="s">
        <v>271</v>
      </c>
    </row>
    <row r="167" spans="2:65" s="12" customFormat="1">
      <c r="B167" s="146"/>
      <c r="D167" s="147" t="s">
        <v>159</v>
      </c>
      <c r="E167" s="148" t="s">
        <v>1</v>
      </c>
      <c r="F167" s="149" t="s">
        <v>272</v>
      </c>
      <c r="H167" s="150">
        <v>2.06</v>
      </c>
      <c r="L167" s="146"/>
      <c r="M167" s="151"/>
      <c r="T167" s="152"/>
      <c r="AT167" s="148" t="s">
        <v>159</v>
      </c>
      <c r="AU167" s="148" t="s">
        <v>80</v>
      </c>
      <c r="AV167" s="12" t="s">
        <v>80</v>
      </c>
      <c r="AW167" s="12" t="s">
        <v>28</v>
      </c>
      <c r="AX167" s="12" t="s">
        <v>78</v>
      </c>
      <c r="AY167" s="148" t="s">
        <v>121</v>
      </c>
    </row>
    <row r="168" spans="2:65" s="1" customFormat="1" ht="16.5" customHeight="1">
      <c r="B168" s="122"/>
      <c r="C168" s="164" t="s">
        <v>273</v>
      </c>
      <c r="D168" s="164" t="s">
        <v>206</v>
      </c>
      <c r="E168" s="165" t="s">
        <v>274</v>
      </c>
      <c r="F168" s="166" t="s">
        <v>275</v>
      </c>
      <c r="G168" s="167" t="s">
        <v>261</v>
      </c>
      <c r="H168" s="168">
        <v>2.06</v>
      </c>
      <c r="I168" s="169"/>
      <c r="J168" s="169">
        <f t="shared" ref="J168:J178" si="0">ROUND(I168*H168,2)</f>
        <v>0</v>
      </c>
      <c r="K168" s="170"/>
      <c r="L168" s="171"/>
      <c r="M168" s="172" t="s">
        <v>1</v>
      </c>
      <c r="N168" s="173" t="s">
        <v>35</v>
      </c>
      <c r="O168" s="132">
        <v>0</v>
      </c>
      <c r="P168" s="132">
        <f t="shared" ref="P168:P178" si="1">O168*H168</f>
        <v>0</v>
      </c>
      <c r="Q168" s="132">
        <v>6.4000000000000005E-4</v>
      </c>
      <c r="R168" s="132">
        <f t="shared" ref="R168:R178" si="2">Q168*H168</f>
        <v>1.3184000000000002E-3</v>
      </c>
      <c r="S168" s="132">
        <v>0</v>
      </c>
      <c r="T168" s="133">
        <f t="shared" ref="T168:T178" si="3">S168*H168</f>
        <v>0</v>
      </c>
      <c r="AR168" s="134" t="s">
        <v>185</v>
      </c>
      <c r="AT168" s="134" t="s">
        <v>206</v>
      </c>
      <c r="AU168" s="134" t="s">
        <v>80</v>
      </c>
      <c r="AY168" s="16" t="s">
        <v>121</v>
      </c>
      <c r="BE168" s="135">
        <f t="shared" ref="BE168:BE178" si="4">IF(N168="základní",J168,0)</f>
        <v>0</v>
      </c>
      <c r="BF168" s="135">
        <f t="shared" ref="BF168:BF178" si="5">IF(N168="snížená",J168,0)</f>
        <v>0</v>
      </c>
      <c r="BG168" s="135">
        <f t="shared" ref="BG168:BG178" si="6">IF(N168="zákl. přenesená",J168,0)</f>
        <v>0</v>
      </c>
      <c r="BH168" s="135">
        <f t="shared" ref="BH168:BH178" si="7">IF(N168="sníž. přenesená",J168,0)</f>
        <v>0</v>
      </c>
      <c r="BI168" s="135">
        <f t="shared" ref="BI168:BI178" si="8">IF(N168="nulová",J168,0)</f>
        <v>0</v>
      </c>
      <c r="BJ168" s="16" t="s">
        <v>78</v>
      </c>
      <c r="BK168" s="135">
        <f t="shared" ref="BK168:BK178" si="9">ROUND(I168*H168,2)</f>
        <v>0</v>
      </c>
      <c r="BL168" s="16" t="s">
        <v>134</v>
      </c>
      <c r="BM168" s="134" t="s">
        <v>276</v>
      </c>
    </row>
    <row r="169" spans="2:65" s="1" customFormat="1" ht="24.2" customHeight="1">
      <c r="B169" s="122"/>
      <c r="C169" s="164" t="s">
        <v>277</v>
      </c>
      <c r="D169" s="164" t="s">
        <v>206</v>
      </c>
      <c r="E169" s="165" t="s">
        <v>278</v>
      </c>
      <c r="F169" s="166" t="s">
        <v>279</v>
      </c>
      <c r="G169" s="167" t="s">
        <v>261</v>
      </c>
      <c r="H169" s="168">
        <v>2.02</v>
      </c>
      <c r="I169" s="169"/>
      <c r="J169" s="169">
        <f t="shared" si="0"/>
        <v>0</v>
      </c>
      <c r="K169" s="170"/>
      <c r="L169" s="171"/>
      <c r="M169" s="172" t="s">
        <v>1</v>
      </c>
      <c r="N169" s="173" t="s">
        <v>35</v>
      </c>
      <c r="O169" s="132">
        <v>0</v>
      </c>
      <c r="P169" s="132">
        <f t="shared" si="1"/>
        <v>0</v>
      </c>
      <c r="Q169" s="132">
        <v>0.108</v>
      </c>
      <c r="R169" s="132">
        <f t="shared" si="2"/>
        <v>0.21815999999999999</v>
      </c>
      <c r="S169" s="132">
        <v>0</v>
      </c>
      <c r="T169" s="133">
        <f t="shared" si="3"/>
        <v>0</v>
      </c>
      <c r="AR169" s="134" t="s">
        <v>185</v>
      </c>
      <c r="AT169" s="134" t="s">
        <v>206</v>
      </c>
      <c r="AU169" s="134" t="s">
        <v>80</v>
      </c>
      <c r="AY169" s="16" t="s">
        <v>121</v>
      </c>
      <c r="BE169" s="135">
        <f t="shared" si="4"/>
        <v>0</v>
      </c>
      <c r="BF169" s="135">
        <f t="shared" si="5"/>
        <v>0</v>
      </c>
      <c r="BG169" s="135">
        <f t="shared" si="6"/>
        <v>0</v>
      </c>
      <c r="BH169" s="135">
        <f t="shared" si="7"/>
        <v>0</v>
      </c>
      <c r="BI169" s="135">
        <f t="shared" si="8"/>
        <v>0</v>
      </c>
      <c r="BJ169" s="16" t="s">
        <v>78</v>
      </c>
      <c r="BK169" s="135">
        <f t="shared" si="9"/>
        <v>0</v>
      </c>
      <c r="BL169" s="16" t="s">
        <v>134</v>
      </c>
      <c r="BM169" s="134" t="s">
        <v>280</v>
      </c>
    </row>
    <row r="170" spans="2:65" s="1" customFormat="1" ht="24.2" customHeight="1">
      <c r="B170" s="122"/>
      <c r="C170" s="164" t="s">
        <v>281</v>
      </c>
      <c r="D170" s="164" t="s">
        <v>206</v>
      </c>
      <c r="E170" s="165" t="s">
        <v>282</v>
      </c>
      <c r="F170" s="166" t="s">
        <v>283</v>
      </c>
      <c r="G170" s="167" t="s">
        <v>261</v>
      </c>
      <c r="H170" s="168">
        <v>2.02</v>
      </c>
      <c r="I170" s="169"/>
      <c r="J170" s="169">
        <f t="shared" si="0"/>
        <v>0</v>
      </c>
      <c r="K170" s="170"/>
      <c r="L170" s="171"/>
      <c r="M170" s="172" t="s">
        <v>1</v>
      </c>
      <c r="N170" s="173" t="s">
        <v>35</v>
      </c>
      <c r="O170" s="132">
        <v>0</v>
      </c>
      <c r="P170" s="132">
        <f t="shared" si="1"/>
        <v>0</v>
      </c>
      <c r="Q170" s="132">
        <v>5.7000000000000002E-2</v>
      </c>
      <c r="R170" s="132">
        <f t="shared" si="2"/>
        <v>0.11514000000000001</v>
      </c>
      <c r="S170" s="132">
        <v>0</v>
      </c>
      <c r="T170" s="133">
        <f t="shared" si="3"/>
        <v>0</v>
      </c>
      <c r="AR170" s="134" t="s">
        <v>185</v>
      </c>
      <c r="AT170" s="134" t="s">
        <v>206</v>
      </c>
      <c r="AU170" s="134" t="s">
        <v>80</v>
      </c>
      <c r="AY170" s="16" t="s">
        <v>121</v>
      </c>
      <c r="BE170" s="135">
        <f t="shared" si="4"/>
        <v>0</v>
      </c>
      <c r="BF170" s="135">
        <f t="shared" si="5"/>
        <v>0</v>
      </c>
      <c r="BG170" s="135">
        <f t="shared" si="6"/>
        <v>0</v>
      </c>
      <c r="BH170" s="135">
        <f t="shared" si="7"/>
        <v>0</v>
      </c>
      <c r="BI170" s="135">
        <f t="shared" si="8"/>
        <v>0</v>
      </c>
      <c r="BJ170" s="16" t="s">
        <v>78</v>
      </c>
      <c r="BK170" s="135">
        <f t="shared" si="9"/>
        <v>0</v>
      </c>
      <c r="BL170" s="16" t="s">
        <v>134</v>
      </c>
      <c r="BM170" s="134" t="s">
        <v>284</v>
      </c>
    </row>
    <row r="171" spans="2:65" s="1" customFormat="1" ht="24.2" customHeight="1">
      <c r="B171" s="122"/>
      <c r="C171" s="164" t="s">
        <v>285</v>
      </c>
      <c r="D171" s="164" t="s">
        <v>206</v>
      </c>
      <c r="E171" s="165" t="s">
        <v>286</v>
      </c>
      <c r="F171" s="166" t="s">
        <v>287</v>
      </c>
      <c r="G171" s="167" t="s">
        <v>261</v>
      </c>
      <c r="H171" s="168">
        <v>2.02</v>
      </c>
      <c r="I171" s="169"/>
      <c r="J171" s="169">
        <f t="shared" si="0"/>
        <v>0</v>
      </c>
      <c r="K171" s="170"/>
      <c r="L171" s="171"/>
      <c r="M171" s="172" t="s">
        <v>1</v>
      </c>
      <c r="N171" s="173" t="s">
        <v>35</v>
      </c>
      <c r="O171" s="132">
        <v>0</v>
      </c>
      <c r="P171" s="132">
        <f t="shared" si="1"/>
        <v>0</v>
      </c>
      <c r="Q171" s="132">
        <v>0.11</v>
      </c>
      <c r="R171" s="132">
        <f t="shared" si="2"/>
        <v>0.22220000000000001</v>
      </c>
      <c r="S171" s="132">
        <v>0</v>
      </c>
      <c r="T171" s="133">
        <f t="shared" si="3"/>
        <v>0</v>
      </c>
      <c r="AR171" s="134" t="s">
        <v>185</v>
      </c>
      <c r="AT171" s="134" t="s">
        <v>206</v>
      </c>
      <c r="AU171" s="134" t="s">
        <v>80</v>
      </c>
      <c r="AY171" s="16" t="s">
        <v>121</v>
      </c>
      <c r="BE171" s="135">
        <f t="shared" si="4"/>
        <v>0</v>
      </c>
      <c r="BF171" s="135">
        <f t="shared" si="5"/>
        <v>0</v>
      </c>
      <c r="BG171" s="135">
        <f t="shared" si="6"/>
        <v>0</v>
      </c>
      <c r="BH171" s="135">
        <f t="shared" si="7"/>
        <v>0</v>
      </c>
      <c r="BI171" s="135">
        <f t="shared" si="8"/>
        <v>0</v>
      </c>
      <c r="BJ171" s="16" t="s">
        <v>78</v>
      </c>
      <c r="BK171" s="135">
        <f t="shared" si="9"/>
        <v>0</v>
      </c>
      <c r="BL171" s="16" t="s">
        <v>134</v>
      </c>
      <c r="BM171" s="134" t="s">
        <v>288</v>
      </c>
    </row>
    <row r="172" spans="2:65" s="1" customFormat="1" ht="24.2" customHeight="1">
      <c r="B172" s="122"/>
      <c r="C172" s="164" t="s">
        <v>289</v>
      </c>
      <c r="D172" s="164" t="s">
        <v>206</v>
      </c>
      <c r="E172" s="165" t="s">
        <v>290</v>
      </c>
      <c r="F172" s="166" t="s">
        <v>291</v>
      </c>
      <c r="G172" s="167" t="s">
        <v>261</v>
      </c>
      <c r="H172" s="168">
        <v>2.02</v>
      </c>
      <c r="I172" s="169"/>
      <c r="J172" s="169">
        <f t="shared" si="0"/>
        <v>0</v>
      </c>
      <c r="K172" s="170"/>
      <c r="L172" s="171"/>
      <c r="M172" s="172" t="s">
        <v>1</v>
      </c>
      <c r="N172" s="173" t="s">
        <v>35</v>
      </c>
      <c r="O172" s="132">
        <v>0</v>
      </c>
      <c r="P172" s="132">
        <f t="shared" si="1"/>
        <v>0</v>
      </c>
      <c r="Q172" s="132">
        <v>2.7E-2</v>
      </c>
      <c r="R172" s="132">
        <f t="shared" si="2"/>
        <v>5.4539999999999998E-2</v>
      </c>
      <c r="S172" s="132">
        <v>0</v>
      </c>
      <c r="T172" s="133">
        <f t="shared" si="3"/>
        <v>0</v>
      </c>
      <c r="AR172" s="134" t="s">
        <v>185</v>
      </c>
      <c r="AT172" s="134" t="s">
        <v>206</v>
      </c>
      <c r="AU172" s="134" t="s">
        <v>80</v>
      </c>
      <c r="AY172" s="16" t="s">
        <v>121</v>
      </c>
      <c r="BE172" s="135">
        <f t="shared" si="4"/>
        <v>0</v>
      </c>
      <c r="BF172" s="135">
        <f t="shared" si="5"/>
        <v>0</v>
      </c>
      <c r="BG172" s="135">
        <f t="shared" si="6"/>
        <v>0</v>
      </c>
      <c r="BH172" s="135">
        <f t="shared" si="7"/>
        <v>0</v>
      </c>
      <c r="BI172" s="135">
        <f t="shared" si="8"/>
        <v>0</v>
      </c>
      <c r="BJ172" s="16" t="s">
        <v>78</v>
      </c>
      <c r="BK172" s="135">
        <f t="shared" si="9"/>
        <v>0</v>
      </c>
      <c r="BL172" s="16" t="s">
        <v>134</v>
      </c>
      <c r="BM172" s="134" t="s">
        <v>292</v>
      </c>
    </row>
    <row r="173" spans="2:65" s="1" customFormat="1" ht="24.2" customHeight="1">
      <c r="B173" s="122"/>
      <c r="C173" s="164" t="s">
        <v>293</v>
      </c>
      <c r="D173" s="164" t="s">
        <v>206</v>
      </c>
      <c r="E173" s="165" t="s">
        <v>294</v>
      </c>
      <c r="F173" s="166" t="s">
        <v>295</v>
      </c>
      <c r="G173" s="167" t="s">
        <v>261</v>
      </c>
      <c r="H173" s="168">
        <v>2</v>
      </c>
      <c r="I173" s="169"/>
      <c r="J173" s="169">
        <f t="shared" si="0"/>
        <v>0</v>
      </c>
      <c r="K173" s="170"/>
      <c r="L173" s="171"/>
      <c r="M173" s="172" t="s">
        <v>1</v>
      </c>
      <c r="N173" s="173" t="s">
        <v>35</v>
      </c>
      <c r="O173" s="132">
        <v>0</v>
      </c>
      <c r="P173" s="132">
        <f t="shared" si="1"/>
        <v>0</v>
      </c>
      <c r="Q173" s="132">
        <v>0.108</v>
      </c>
      <c r="R173" s="132">
        <f t="shared" si="2"/>
        <v>0.216</v>
      </c>
      <c r="S173" s="132">
        <v>0</v>
      </c>
      <c r="T173" s="133">
        <f t="shared" si="3"/>
        <v>0</v>
      </c>
      <c r="AR173" s="134" t="s">
        <v>185</v>
      </c>
      <c r="AT173" s="134" t="s">
        <v>206</v>
      </c>
      <c r="AU173" s="134" t="s">
        <v>80</v>
      </c>
      <c r="AY173" s="16" t="s">
        <v>121</v>
      </c>
      <c r="BE173" s="135">
        <f t="shared" si="4"/>
        <v>0</v>
      </c>
      <c r="BF173" s="135">
        <f t="shared" si="5"/>
        <v>0</v>
      </c>
      <c r="BG173" s="135">
        <f t="shared" si="6"/>
        <v>0</v>
      </c>
      <c r="BH173" s="135">
        <f t="shared" si="7"/>
        <v>0</v>
      </c>
      <c r="BI173" s="135">
        <f t="shared" si="8"/>
        <v>0</v>
      </c>
      <c r="BJ173" s="16" t="s">
        <v>78</v>
      </c>
      <c r="BK173" s="135">
        <f t="shared" si="9"/>
        <v>0</v>
      </c>
      <c r="BL173" s="16" t="s">
        <v>134</v>
      </c>
      <c r="BM173" s="134" t="s">
        <v>296</v>
      </c>
    </row>
    <row r="174" spans="2:65" s="1" customFormat="1" ht="24.2" customHeight="1">
      <c r="B174" s="122"/>
      <c r="C174" s="123" t="s">
        <v>297</v>
      </c>
      <c r="D174" s="123" t="s">
        <v>122</v>
      </c>
      <c r="E174" s="124" t="s">
        <v>298</v>
      </c>
      <c r="F174" s="125" t="s">
        <v>299</v>
      </c>
      <c r="G174" s="126" t="s">
        <v>261</v>
      </c>
      <c r="H174" s="127">
        <v>2</v>
      </c>
      <c r="I174" s="128"/>
      <c r="J174" s="128">
        <f t="shared" si="0"/>
        <v>0</v>
      </c>
      <c r="K174" s="129"/>
      <c r="L174" s="28"/>
      <c r="M174" s="130" t="s">
        <v>1</v>
      </c>
      <c r="N174" s="131" t="s">
        <v>35</v>
      </c>
      <c r="O174" s="132">
        <v>2.11</v>
      </c>
      <c r="P174" s="132">
        <f t="shared" si="1"/>
        <v>4.22</v>
      </c>
      <c r="Q174" s="132">
        <v>0.12422</v>
      </c>
      <c r="R174" s="132">
        <f t="shared" si="2"/>
        <v>0.24843999999999999</v>
      </c>
      <c r="S174" s="132">
        <v>0</v>
      </c>
      <c r="T174" s="133">
        <f t="shared" si="3"/>
        <v>0</v>
      </c>
      <c r="AR174" s="134" t="s">
        <v>134</v>
      </c>
      <c r="AT174" s="134" t="s">
        <v>122</v>
      </c>
      <c r="AU174" s="134" t="s">
        <v>80</v>
      </c>
      <c r="AY174" s="16" t="s">
        <v>121</v>
      </c>
      <c r="BE174" s="135">
        <f t="shared" si="4"/>
        <v>0</v>
      </c>
      <c r="BF174" s="135">
        <f t="shared" si="5"/>
        <v>0</v>
      </c>
      <c r="BG174" s="135">
        <f t="shared" si="6"/>
        <v>0</v>
      </c>
      <c r="BH174" s="135">
        <f t="shared" si="7"/>
        <v>0</v>
      </c>
      <c r="BI174" s="135">
        <f t="shared" si="8"/>
        <v>0</v>
      </c>
      <c r="BJ174" s="16" t="s">
        <v>78</v>
      </c>
      <c r="BK174" s="135">
        <f t="shared" si="9"/>
        <v>0</v>
      </c>
      <c r="BL174" s="16" t="s">
        <v>134</v>
      </c>
      <c r="BM174" s="134" t="s">
        <v>300</v>
      </c>
    </row>
    <row r="175" spans="2:65" s="1" customFormat="1" ht="24.2" customHeight="1">
      <c r="B175" s="122"/>
      <c r="C175" s="123" t="s">
        <v>301</v>
      </c>
      <c r="D175" s="123" t="s">
        <v>122</v>
      </c>
      <c r="E175" s="124" t="s">
        <v>302</v>
      </c>
      <c r="F175" s="125" t="s">
        <v>303</v>
      </c>
      <c r="G175" s="126" t="s">
        <v>261</v>
      </c>
      <c r="H175" s="127">
        <v>2</v>
      </c>
      <c r="I175" s="128"/>
      <c r="J175" s="128">
        <f t="shared" si="0"/>
        <v>0</v>
      </c>
      <c r="K175" s="129"/>
      <c r="L175" s="28"/>
      <c r="M175" s="130" t="s">
        <v>1</v>
      </c>
      <c r="N175" s="131" t="s">
        <v>35</v>
      </c>
      <c r="O175" s="132">
        <v>1.2170000000000001</v>
      </c>
      <c r="P175" s="132">
        <f t="shared" si="1"/>
        <v>2.4340000000000002</v>
      </c>
      <c r="Q175" s="132">
        <v>2.972E-2</v>
      </c>
      <c r="R175" s="132">
        <f t="shared" si="2"/>
        <v>5.944E-2</v>
      </c>
      <c r="S175" s="132">
        <v>0</v>
      </c>
      <c r="T175" s="133">
        <f t="shared" si="3"/>
        <v>0</v>
      </c>
      <c r="AR175" s="134" t="s">
        <v>134</v>
      </c>
      <c r="AT175" s="134" t="s">
        <v>122</v>
      </c>
      <c r="AU175" s="134" t="s">
        <v>80</v>
      </c>
      <c r="AY175" s="16" t="s">
        <v>121</v>
      </c>
      <c r="BE175" s="135">
        <f t="shared" si="4"/>
        <v>0</v>
      </c>
      <c r="BF175" s="135">
        <f t="shared" si="5"/>
        <v>0</v>
      </c>
      <c r="BG175" s="135">
        <f t="shared" si="6"/>
        <v>0</v>
      </c>
      <c r="BH175" s="135">
        <f t="shared" si="7"/>
        <v>0</v>
      </c>
      <c r="BI175" s="135">
        <f t="shared" si="8"/>
        <v>0</v>
      </c>
      <c r="BJ175" s="16" t="s">
        <v>78</v>
      </c>
      <c r="BK175" s="135">
        <f t="shared" si="9"/>
        <v>0</v>
      </c>
      <c r="BL175" s="16" t="s">
        <v>134</v>
      </c>
      <c r="BM175" s="134" t="s">
        <v>304</v>
      </c>
    </row>
    <row r="176" spans="2:65" s="1" customFormat="1" ht="24.2" customHeight="1">
      <c r="B176" s="122"/>
      <c r="C176" s="123" t="s">
        <v>305</v>
      </c>
      <c r="D176" s="123" t="s">
        <v>122</v>
      </c>
      <c r="E176" s="124" t="s">
        <v>306</v>
      </c>
      <c r="F176" s="125" t="s">
        <v>307</v>
      </c>
      <c r="G176" s="126" t="s">
        <v>261</v>
      </c>
      <c r="H176" s="127">
        <v>2</v>
      </c>
      <c r="I176" s="128"/>
      <c r="J176" s="128">
        <f t="shared" si="0"/>
        <v>0</v>
      </c>
      <c r="K176" s="129"/>
      <c r="L176" s="28"/>
      <c r="M176" s="130" t="s">
        <v>1</v>
      </c>
      <c r="N176" s="131" t="s">
        <v>35</v>
      </c>
      <c r="O176" s="132">
        <v>1.998</v>
      </c>
      <c r="P176" s="132">
        <f t="shared" si="1"/>
        <v>3.996</v>
      </c>
      <c r="Q176" s="132">
        <v>2.972E-2</v>
      </c>
      <c r="R176" s="132">
        <f t="shared" si="2"/>
        <v>5.944E-2</v>
      </c>
      <c r="S176" s="132">
        <v>0</v>
      </c>
      <c r="T176" s="133">
        <f t="shared" si="3"/>
        <v>0</v>
      </c>
      <c r="AR176" s="134" t="s">
        <v>134</v>
      </c>
      <c r="AT176" s="134" t="s">
        <v>122</v>
      </c>
      <c r="AU176" s="134" t="s">
        <v>80</v>
      </c>
      <c r="AY176" s="16" t="s">
        <v>121</v>
      </c>
      <c r="BE176" s="135">
        <f t="shared" si="4"/>
        <v>0</v>
      </c>
      <c r="BF176" s="135">
        <f t="shared" si="5"/>
        <v>0</v>
      </c>
      <c r="BG176" s="135">
        <f t="shared" si="6"/>
        <v>0</v>
      </c>
      <c r="BH176" s="135">
        <f t="shared" si="7"/>
        <v>0</v>
      </c>
      <c r="BI176" s="135">
        <f t="shared" si="8"/>
        <v>0</v>
      </c>
      <c r="BJ176" s="16" t="s">
        <v>78</v>
      </c>
      <c r="BK176" s="135">
        <f t="shared" si="9"/>
        <v>0</v>
      </c>
      <c r="BL176" s="16" t="s">
        <v>134</v>
      </c>
      <c r="BM176" s="134" t="s">
        <v>308</v>
      </c>
    </row>
    <row r="177" spans="2:65" s="1" customFormat="1" ht="24.2" customHeight="1">
      <c r="B177" s="122"/>
      <c r="C177" s="123" t="s">
        <v>309</v>
      </c>
      <c r="D177" s="123" t="s">
        <v>122</v>
      </c>
      <c r="E177" s="124" t="s">
        <v>310</v>
      </c>
      <c r="F177" s="125" t="s">
        <v>311</v>
      </c>
      <c r="G177" s="126" t="s">
        <v>261</v>
      </c>
      <c r="H177" s="127">
        <v>2</v>
      </c>
      <c r="I177" s="128"/>
      <c r="J177" s="128">
        <f t="shared" si="0"/>
        <v>0</v>
      </c>
      <c r="K177" s="129"/>
      <c r="L177" s="28"/>
      <c r="M177" s="130" t="s">
        <v>1</v>
      </c>
      <c r="N177" s="131" t="s">
        <v>35</v>
      </c>
      <c r="O177" s="132">
        <v>2.0640000000000001</v>
      </c>
      <c r="P177" s="132">
        <f t="shared" si="1"/>
        <v>4.1280000000000001</v>
      </c>
      <c r="Q177" s="132">
        <v>0.21734000000000001</v>
      </c>
      <c r="R177" s="132">
        <f t="shared" si="2"/>
        <v>0.43468000000000001</v>
      </c>
      <c r="S177" s="132">
        <v>0</v>
      </c>
      <c r="T177" s="133">
        <f t="shared" si="3"/>
        <v>0</v>
      </c>
      <c r="AR177" s="134" t="s">
        <v>134</v>
      </c>
      <c r="AT177" s="134" t="s">
        <v>122</v>
      </c>
      <c r="AU177" s="134" t="s">
        <v>80</v>
      </c>
      <c r="AY177" s="16" t="s">
        <v>121</v>
      </c>
      <c r="BE177" s="135">
        <f t="shared" si="4"/>
        <v>0</v>
      </c>
      <c r="BF177" s="135">
        <f t="shared" si="5"/>
        <v>0</v>
      </c>
      <c r="BG177" s="135">
        <f t="shared" si="6"/>
        <v>0</v>
      </c>
      <c r="BH177" s="135">
        <f t="shared" si="7"/>
        <v>0</v>
      </c>
      <c r="BI177" s="135">
        <f t="shared" si="8"/>
        <v>0</v>
      </c>
      <c r="BJ177" s="16" t="s">
        <v>78</v>
      </c>
      <c r="BK177" s="135">
        <f t="shared" si="9"/>
        <v>0</v>
      </c>
      <c r="BL177" s="16" t="s">
        <v>134</v>
      </c>
      <c r="BM177" s="134" t="s">
        <v>312</v>
      </c>
    </row>
    <row r="178" spans="2:65" s="1" customFormat="1" ht="24.2" customHeight="1">
      <c r="B178" s="122"/>
      <c r="C178" s="123" t="s">
        <v>313</v>
      </c>
      <c r="D178" s="123" t="s">
        <v>122</v>
      </c>
      <c r="E178" s="124" t="s">
        <v>314</v>
      </c>
      <c r="F178" s="125" t="s">
        <v>315</v>
      </c>
      <c r="G178" s="126" t="s">
        <v>177</v>
      </c>
      <c r="H178" s="127">
        <v>0.58899999999999997</v>
      </c>
      <c r="I178" s="128"/>
      <c r="J178" s="128">
        <f t="shared" si="0"/>
        <v>0</v>
      </c>
      <c r="K178" s="129"/>
      <c r="L178" s="28"/>
      <c r="M178" s="130" t="s">
        <v>1</v>
      </c>
      <c r="N178" s="131" t="s">
        <v>35</v>
      </c>
      <c r="O178" s="132">
        <v>2.177</v>
      </c>
      <c r="P178" s="132">
        <f t="shared" si="1"/>
        <v>1.2822529999999999</v>
      </c>
      <c r="Q178" s="132">
        <v>0</v>
      </c>
      <c r="R178" s="132">
        <f t="shared" si="2"/>
        <v>0</v>
      </c>
      <c r="S178" s="132">
        <v>1.92</v>
      </c>
      <c r="T178" s="133">
        <f t="shared" si="3"/>
        <v>1.1308799999999999</v>
      </c>
      <c r="AR178" s="134" t="s">
        <v>134</v>
      </c>
      <c r="AT178" s="134" t="s">
        <v>122</v>
      </c>
      <c r="AU178" s="134" t="s">
        <v>80</v>
      </c>
      <c r="AY178" s="16" t="s">
        <v>121</v>
      </c>
      <c r="BE178" s="135">
        <f t="shared" si="4"/>
        <v>0</v>
      </c>
      <c r="BF178" s="135">
        <f t="shared" si="5"/>
        <v>0</v>
      </c>
      <c r="BG178" s="135">
        <f t="shared" si="6"/>
        <v>0</v>
      </c>
      <c r="BH178" s="135">
        <f t="shared" si="7"/>
        <v>0</v>
      </c>
      <c r="BI178" s="135">
        <f t="shared" si="8"/>
        <v>0</v>
      </c>
      <c r="BJ178" s="16" t="s">
        <v>78</v>
      </c>
      <c r="BK178" s="135">
        <f t="shared" si="9"/>
        <v>0</v>
      </c>
      <c r="BL178" s="16" t="s">
        <v>134</v>
      </c>
      <c r="BM178" s="134" t="s">
        <v>316</v>
      </c>
    </row>
    <row r="179" spans="2:65" s="12" customFormat="1">
      <c r="B179" s="146"/>
      <c r="D179" s="147" t="s">
        <v>159</v>
      </c>
      <c r="E179" s="148" t="s">
        <v>1</v>
      </c>
      <c r="F179" s="149" t="s">
        <v>317</v>
      </c>
      <c r="H179" s="150">
        <v>0.58875</v>
      </c>
      <c r="L179" s="146"/>
      <c r="M179" s="151"/>
      <c r="T179" s="152"/>
      <c r="AT179" s="148" t="s">
        <v>159</v>
      </c>
      <c r="AU179" s="148" t="s">
        <v>80</v>
      </c>
      <c r="AV179" s="12" t="s">
        <v>80</v>
      </c>
      <c r="AW179" s="12" t="s">
        <v>28</v>
      </c>
      <c r="AX179" s="12" t="s">
        <v>78</v>
      </c>
      <c r="AY179" s="148" t="s">
        <v>121</v>
      </c>
    </row>
    <row r="180" spans="2:65" s="1" customFormat="1" ht="24.2" customHeight="1">
      <c r="B180" s="122"/>
      <c r="C180" s="123" t="s">
        <v>318</v>
      </c>
      <c r="D180" s="123" t="s">
        <v>122</v>
      </c>
      <c r="E180" s="124" t="s">
        <v>319</v>
      </c>
      <c r="F180" s="125" t="s">
        <v>320</v>
      </c>
      <c r="G180" s="126" t="s">
        <v>261</v>
      </c>
      <c r="H180" s="127">
        <v>2</v>
      </c>
      <c r="I180" s="128"/>
      <c r="J180" s="128">
        <f>ROUND(I180*H180,2)</f>
        <v>0</v>
      </c>
      <c r="K180" s="129"/>
      <c r="L180" s="28"/>
      <c r="M180" s="130" t="s">
        <v>1</v>
      </c>
      <c r="N180" s="131" t="s">
        <v>35</v>
      </c>
      <c r="O180" s="132">
        <v>0.92500000000000004</v>
      </c>
      <c r="P180" s="132">
        <f>O180*H180</f>
        <v>1.85</v>
      </c>
      <c r="Q180" s="132">
        <v>0</v>
      </c>
      <c r="R180" s="132">
        <f>Q180*H180</f>
        <v>0</v>
      </c>
      <c r="S180" s="132">
        <v>0.15</v>
      </c>
      <c r="T180" s="133">
        <f>S180*H180</f>
        <v>0.3</v>
      </c>
      <c r="AR180" s="134" t="s">
        <v>134</v>
      </c>
      <c r="AT180" s="134" t="s">
        <v>122</v>
      </c>
      <c r="AU180" s="134" t="s">
        <v>80</v>
      </c>
      <c r="AY180" s="16" t="s">
        <v>121</v>
      </c>
      <c r="BE180" s="135">
        <f>IF(N180="základní",J180,0)</f>
        <v>0</v>
      </c>
      <c r="BF180" s="135">
        <f>IF(N180="snížená",J180,0)</f>
        <v>0</v>
      </c>
      <c r="BG180" s="135">
        <f>IF(N180="zákl. přenesená",J180,0)</f>
        <v>0</v>
      </c>
      <c r="BH180" s="135">
        <f>IF(N180="sníž. přenesená",J180,0)</f>
        <v>0</v>
      </c>
      <c r="BI180" s="135">
        <f>IF(N180="nulová",J180,0)</f>
        <v>0</v>
      </c>
      <c r="BJ180" s="16" t="s">
        <v>78</v>
      </c>
      <c r="BK180" s="135">
        <f>ROUND(I180*H180,2)</f>
        <v>0</v>
      </c>
      <c r="BL180" s="16" t="s">
        <v>134</v>
      </c>
      <c r="BM180" s="134" t="s">
        <v>321</v>
      </c>
    </row>
    <row r="181" spans="2:65" s="12" customFormat="1">
      <c r="B181" s="146"/>
      <c r="D181" s="147" t="s">
        <v>159</v>
      </c>
      <c r="F181" s="149" t="s">
        <v>322</v>
      </c>
      <c r="H181" s="150">
        <v>2</v>
      </c>
      <c r="L181" s="146"/>
      <c r="M181" s="151"/>
      <c r="T181" s="152"/>
      <c r="AT181" s="148" t="s">
        <v>159</v>
      </c>
      <c r="AU181" s="148" t="s">
        <v>80</v>
      </c>
      <c r="AV181" s="12" t="s">
        <v>80</v>
      </c>
      <c r="AW181" s="12" t="s">
        <v>3</v>
      </c>
      <c r="AX181" s="12" t="s">
        <v>78</v>
      </c>
      <c r="AY181" s="148" t="s">
        <v>121</v>
      </c>
    </row>
    <row r="182" spans="2:65" s="10" customFormat="1" ht="22.9" customHeight="1">
      <c r="B182" s="113"/>
      <c r="D182" s="114" t="s">
        <v>69</v>
      </c>
      <c r="E182" s="144" t="s">
        <v>189</v>
      </c>
      <c r="F182" s="144" t="s">
        <v>323</v>
      </c>
      <c r="J182" s="145">
        <f>BK182</f>
        <v>0</v>
      </c>
      <c r="L182" s="113"/>
      <c r="M182" s="117"/>
      <c r="P182" s="118">
        <f>SUM(P183:P200)</f>
        <v>315.03199999999998</v>
      </c>
      <c r="R182" s="118">
        <f>SUM(R183:R200)</f>
        <v>293.52460600000006</v>
      </c>
      <c r="T182" s="119">
        <f>SUM(T183:T200)</f>
        <v>8.2000000000000003E-2</v>
      </c>
      <c r="AR182" s="114" t="s">
        <v>78</v>
      </c>
      <c r="AT182" s="120" t="s">
        <v>69</v>
      </c>
      <c r="AU182" s="120" t="s">
        <v>78</v>
      </c>
      <c r="AY182" s="114" t="s">
        <v>121</v>
      </c>
      <c r="BK182" s="121">
        <f>SUM(BK183:BK200)</f>
        <v>0</v>
      </c>
    </row>
    <row r="183" spans="2:65" s="1" customFormat="1" ht="24.2" customHeight="1">
      <c r="B183" s="122"/>
      <c r="C183" s="123" t="s">
        <v>324</v>
      </c>
      <c r="D183" s="123" t="s">
        <v>122</v>
      </c>
      <c r="E183" s="124" t="s">
        <v>325</v>
      </c>
      <c r="F183" s="125" t="s">
        <v>326</v>
      </c>
      <c r="G183" s="126" t="s">
        <v>261</v>
      </c>
      <c r="H183" s="127">
        <v>1</v>
      </c>
      <c r="I183" s="128"/>
      <c r="J183" s="128">
        <f>ROUND(I183*H183,2)</f>
        <v>0</v>
      </c>
      <c r="K183" s="129"/>
      <c r="L183" s="28"/>
      <c r="M183" s="130" t="s">
        <v>1</v>
      </c>
      <c r="N183" s="131" t="s">
        <v>35</v>
      </c>
      <c r="O183" s="132">
        <v>0.54900000000000004</v>
      </c>
      <c r="P183" s="132">
        <f>O183*H183</f>
        <v>0.54900000000000004</v>
      </c>
      <c r="Q183" s="132">
        <v>0.11276</v>
      </c>
      <c r="R183" s="132">
        <f>Q183*H183</f>
        <v>0.11276</v>
      </c>
      <c r="S183" s="132">
        <v>0</v>
      </c>
      <c r="T183" s="133">
        <f>S183*H183</f>
        <v>0</v>
      </c>
      <c r="AR183" s="134" t="s">
        <v>134</v>
      </c>
      <c r="AT183" s="134" t="s">
        <v>122</v>
      </c>
      <c r="AU183" s="134" t="s">
        <v>80</v>
      </c>
      <c r="AY183" s="16" t="s">
        <v>121</v>
      </c>
      <c r="BE183" s="135">
        <f>IF(N183="základní",J183,0)</f>
        <v>0</v>
      </c>
      <c r="BF183" s="135">
        <f>IF(N183="snížená",J183,0)</f>
        <v>0</v>
      </c>
      <c r="BG183" s="135">
        <f>IF(N183="zákl. přenesená",J183,0)</f>
        <v>0</v>
      </c>
      <c r="BH183" s="135">
        <f>IF(N183="sníž. přenesená",J183,0)</f>
        <v>0</v>
      </c>
      <c r="BI183" s="135">
        <f>IF(N183="nulová",J183,0)</f>
        <v>0</v>
      </c>
      <c r="BJ183" s="16" t="s">
        <v>78</v>
      </c>
      <c r="BK183" s="135">
        <f>ROUND(I183*H183,2)</f>
        <v>0</v>
      </c>
      <c r="BL183" s="16" t="s">
        <v>134</v>
      </c>
      <c r="BM183" s="134" t="s">
        <v>327</v>
      </c>
    </row>
    <row r="184" spans="2:65" s="1" customFormat="1" ht="24.2" customHeight="1">
      <c r="B184" s="122"/>
      <c r="C184" s="123" t="s">
        <v>328</v>
      </c>
      <c r="D184" s="123" t="s">
        <v>122</v>
      </c>
      <c r="E184" s="124" t="s">
        <v>329</v>
      </c>
      <c r="F184" s="125" t="s">
        <v>330</v>
      </c>
      <c r="G184" s="126" t="s">
        <v>169</v>
      </c>
      <c r="H184" s="127">
        <v>90</v>
      </c>
      <c r="I184" s="128"/>
      <c r="J184" s="128">
        <f>ROUND(I184*H184,2)</f>
        <v>0</v>
      </c>
      <c r="K184" s="129"/>
      <c r="L184" s="28"/>
      <c r="M184" s="130" t="s">
        <v>1</v>
      </c>
      <c r="N184" s="131" t="s">
        <v>35</v>
      </c>
      <c r="O184" s="132">
        <v>3.0000000000000001E-3</v>
      </c>
      <c r="P184" s="132">
        <f>O184*H184</f>
        <v>0.27</v>
      </c>
      <c r="Q184" s="132">
        <v>6.9999999999999994E-5</v>
      </c>
      <c r="R184" s="132">
        <f>Q184*H184</f>
        <v>6.2999999999999992E-3</v>
      </c>
      <c r="S184" s="132">
        <v>0</v>
      </c>
      <c r="T184" s="133">
        <f>S184*H184</f>
        <v>0</v>
      </c>
      <c r="AR184" s="134" t="s">
        <v>134</v>
      </c>
      <c r="AT184" s="134" t="s">
        <v>122</v>
      </c>
      <c r="AU184" s="134" t="s">
        <v>80</v>
      </c>
      <c r="AY184" s="16" t="s">
        <v>121</v>
      </c>
      <c r="BE184" s="135">
        <f>IF(N184="základní",J184,0)</f>
        <v>0</v>
      </c>
      <c r="BF184" s="135">
        <f>IF(N184="snížená",J184,0)</f>
        <v>0</v>
      </c>
      <c r="BG184" s="135">
        <f>IF(N184="zákl. přenesená",J184,0)</f>
        <v>0</v>
      </c>
      <c r="BH184" s="135">
        <f>IF(N184="sníž. přenesená",J184,0)</f>
        <v>0</v>
      </c>
      <c r="BI184" s="135">
        <f>IF(N184="nulová",J184,0)</f>
        <v>0</v>
      </c>
      <c r="BJ184" s="16" t="s">
        <v>78</v>
      </c>
      <c r="BK184" s="135">
        <f>ROUND(I184*H184,2)</f>
        <v>0</v>
      </c>
      <c r="BL184" s="16" t="s">
        <v>134</v>
      </c>
      <c r="BM184" s="134" t="s">
        <v>331</v>
      </c>
    </row>
    <row r="185" spans="2:65" s="1" customFormat="1" ht="24.2" customHeight="1">
      <c r="B185" s="122"/>
      <c r="C185" s="123" t="s">
        <v>332</v>
      </c>
      <c r="D185" s="123" t="s">
        <v>122</v>
      </c>
      <c r="E185" s="124" t="s">
        <v>333</v>
      </c>
      <c r="F185" s="125" t="s">
        <v>334</v>
      </c>
      <c r="G185" s="126" t="s">
        <v>169</v>
      </c>
      <c r="H185" s="127">
        <v>785</v>
      </c>
      <c r="I185" s="128"/>
      <c r="J185" s="128">
        <f>ROUND(I185*H185,2)</f>
        <v>0</v>
      </c>
      <c r="K185" s="129"/>
      <c r="L185" s="28"/>
      <c r="M185" s="130" t="s">
        <v>1</v>
      </c>
      <c r="N185" s="131" t="s">
        <v>35</v>
      </c>
      <c r="O185" s="132">
        <v>8.5000000000000006E-2</v>
      </c>
      <c r="P185" s="132">
        <f>O185*H185</f>
        <v>66.725000000000009</v>
      </c>
      <c r="Q185" s="132">
        <v>7.1900000000000006E-2</v>
      </c>
      <c r="R185" s="132">
        <f>Q185*H185</f>
        <v>56.441500000000005</v>
      </c>
      <c r="S185" s="132">
        <v>0</v>
      </c>
      <c r="T185" s="133">
        <f>S185*H185</f>
        <v>0</v>
      </c>
      <c r="AR185" s="134" t="s">
        <v>134</v>
      </c>
      <c r="AT185" s="134" t="s">
        <v>122</v>
      </c>
      <c r="AU185" s="134" t="s">
        <v>80</v>
      </c>
      <c r="AY185" s="16" t="s">
        <v>121</v>
      </c>
      <c r="BE185" s="135">
        <f>IF(N185="základní",J185,0)</f>
        <v>0</v>
      </c>
      <c r="BF185" s="135">
        <f>IF(N185="snížená",J185,0)</f>
        <v>0</v>
      </c>
      <c r="BG185" s="135">
        <f>IF(N185="zákl. přenesená",J185,0)</f>
        <v>0</v>
      </c>
      <c r="BH185" s="135">
        <f>IF(N185="sníž. přenesená",J185,0)</f>
        <v>0</v>
      </c>
      <c r="BI185" s="135">
        <f>IF(N185="nulová",J185,0)</f>
        <v>0</v>
      </c>
      <c r="BJ185" s="16" t="s">
        <v>78</v>
      </c>
      <c r="BK185" s="135">
        <f>ROUND(I185*H185,2)</f>
        <v>0</v>
      </c>
      <c r="BL185" s="16" t="s">
        <v>134</v>
      </c>
      <c r="BM185" s="134" t="s">
        <v>335</v>
      </c>
    </row>
    <row r="186" spans="2:65" s="1" customFormat="1" ht="16.5" customHeight="1">
      <c r="B186" s="122"/>
      <c r="C186" s="164" t="s">
        <v>336</v>
      </c>
      <c r="D186" s="164" t="s">
        <v>206</v>
      </c>
      <c r="E186" s="165" t="s">
        <v>337</v>
      </c>
      <c r="F186" s="166" t="s">
        <v>338</v>
      </c>
      <c r="G186" s="167" t="s">
        <v>169</v>
      </c>
      <c r="H186" s="168">
        <v>360.57</v>
      </c>
      <c r="I186" s="169"/>
      <c r="J186" s="169">
        <f>ROUND(I186*H186,2)</f>
        <v>0</v>
      </c>
      <c r="K186" s="170"/>
      <c r="L186" s="171"/>
      <c r="M186" s="172" t="s">
        <v>1</v>
      </c>
      <c r="N186" s="173" t="s">
        <v>35</v>
      </c>
      <c r="O186" s="132">
        <v>0</v>
      </c>
      <c r="P186" s="132">
        <f>O186*H186</f>
        <v>0</v>
      </c>
      <c r="Q186" s="132">
        <v>0.08</v>
      </c>
      <c r="R186" s="132">
        <f>Q186*H186</f>
        <v>28.845600000000001</v>
      </c>
      <c r="S186" s="132">
        <v>0</v>
      </c>
      <c r="T186" s="133">
        <f>S186*H186</f>
        <v>0</v>
      </c>
      <c r="AR186" s="134" t="s">
        <v>185</v>
      </c>
      <c r="AT186" s="134" t="s">
        <v>206</v>
      </c>
      <c r="AU186" s="134" t="s">
        <v>80</v>
      </c>
      <c r="AY186" s="16" t="s">
        <v>121</v>
      </c>
      <c r="BE186" s="135">
        <f>IF(N186="základní",J186,0)</f>
        <v>0</v>
      </c>
      <c r="BF186" s="135">
        <f>IF(N186="snížená",J186,0)</f>
        <v>0</v>
      </c>
      <c r="BG186" s="135">
        <f>IF(N186="zákl. přenesená",J186,0)</f>
        <v>0</v>
      </c>
      <c r="BH186" s="135">
        <f>IF(N186="sníž. přenesená",J186,0)</f>
        <v>0</v>
      </c>
      <c r="BI186" s="135">
        <f>IF(N186="nulová",J186,0)</f>
        <v>0</v>
      </c>
      <c r="BJ186" s="16" t="s">
        <v>78</v>
      </c>
      <c r="BK186" s="135">
        <f>ROUND(I186*H186,2)</f>
        <v>0</v>
      </c>
      <c r="BL186" s="16" t="s">
        <v>134</v>
      </c>
      <c r="BM186" s="134" t="s">
        <v>339</v>
      </c>
    </row>
    <row r="187" spans="2:65" s="12" customFormat="1">
      <c r="B187" s="146"/>
      <c r="D187" s="147" t="s">
        <v>159</v>
      </c>
      <c r="E187" s="148" t="s">
        <v>1</v>
      </c>
      <c r="F187" s="149" t="s">
        <v>340</v>
      </c>
      <c r="H187" s="150">
        <v>360.57</v>
      </c>
      <c r="L187" s="146"/>
      <c r="M187" s="151"/>
      <c r="T187" s="152"/>
      <c r="AT187" s="148" t="s">
        <v>159</v>
      </c>
      <c r="AU187" s="148" t="s">
        <v>80</v>
      </c>
      <c r="AV187" s="12" t="s">
        <v>80</v>
      </c>
      <c r="AW187" s="12" t="s">
        <v>28</v>
      </c>
      <c r="AX187" s="12" t="s">
        <v>78</v>
      </c>
      <c r="AY187" s="148" t="s">
        <v>121</v>
      </c>
    </row>
    <row r="188" spans="2:65" s="1" customFormat="1" ht="24.2" customHeight="1">
      <c r="B188" s="122"/>
      <c r="C188" s="164" t="s">
        <v>341</v>
      </c>
      <c r="D188" s="164" t="s">
        <v>206</v>
      </c>
      <c r="E188" s="165" t="s">
        <v>342</v>
      </c>
      <c r="F188" s="166" t="s">
        <v>343</v>
      </c>
      <c r="G188" s="167" t="s">
        <v>169</v>
      </c>
      <c r="H188" s="168">
        <v>103.02</v>
      </c>
      <c r="I188" s="169"/>
      <c r="J188" s="169">
        <f>ROUND(I188*H188,2)</f>
        <v>0</v>
      </c>
      <c r="K188" s="170"/>
      <c r="L188" s="171"/>
      <c r="M188" s="172" t="s">
        <v>1</v>
      </c>
      <c r="N188" s="173" t="s">
        <v>35</v>
      </c>
      <c r="O188" s="132">
        <v>0</v>
      </c>
      <c r="P188" s="132">
        <f>O188*H188</f>
        <v>0</v>
      </c>
      <c r="Q188" s="132">
        <v>4.8300000000000003E-2</v>
      </c>
      <c r="R188" s="132">
        <f>Q188*H188</f>
        <v>4.9758659999999999</v>
      </c>
      <c r="S188" s="132">
        <v>0</v>
      </c>
      <c r="T188" s="133">
        <f>S188*H188</f>
        <v>0</v>
      </c>
      <c r="AR188" s="134" t="s">
        <v>185</v>
      </c>
      <c r="AT188" s="134" t="s">
        <v>206</v>
      </c>
      <c r="AU188" s="134" t="s">
        <v>80</v>
      </c>
      <c r="AY188" s="16" t="s">
        <v>121</v>
      </c>
      <c r="BE188" s="135">
        <f>IF(N188="základní",J188,0)</f>
        <v>0</v>
      </c>
      <c r="BF188" s="135">
        <f>IF(N188="snížená",J188,0)</f>
        <v>0</v>
      </c>
      <c r="BG188" s="135">
        <f>IF(N188="zákl. přenesená",J188,0)</f>
        <v>0</v>
      </c>
      <c r="BH188" s="135">
        <f>IF(N188="sníž. přenesená",J188,0)</f>
        <v>0</v>
      </c>
      <c r="BI188" s="135">
        <f>IF(N188="nulová",J188,0)</f>
        <v>0</v>
      </c>
      <c r="BJ188" s="16" t="s">
        <v>78</v>
      </c>
      <c r="BK188" s="135">
        <f>ROUND(I188*H188,2)</f>
        <v>0</v>
      </c>
      <c r="BL188" s="16" t="s">
        <v>134</v>
      </c>
      <c r="BM188" s="134" t="s">
        <v>344</v>
      </c>
    </row>
    <row r="189" spans="2:65" s="12" customFormat="1">
      <c r="B189" s="146"/>
      <c r="D189" s="147" t="s">
        <v>159</v>
      </c>
      <c r="E189" s="148" t="s">
        <v>1</v>
      </c>
      <c r="F189" s="149" t="s">
        <v>345</v>
      </c>
      <c r="H189" s="150">
        <v>103.02</v>
      </c>
      <c r="L189" s="146"/>
      <c r="M189" s="151"/>
      <c r="T189" s="152"/>
      <c r="AT189" s="148" t="s">
        <v>159</v>
      </c>
      <c r="AU189" s="148" t="s">
        <v>80</v>
      </c>
      <c r="AV189" s="12" t="s">
        <v>80</v>
      </c>
      <c r="AW189" s="12" t="s">
        <v>28</v>
      </c>
      <c r="AX189" s="12" t="s">
        <v>78</v>
      </c>
      <c r="AY189" s="148" t="s">
        <v>121</v>
      </c>
    </row>
    <row r="190" spans="2:65" s="1" customFormat="1" ht="24.2" customHeight="1">
      <c r="B190" s="122"/>
      <c r="C190" s="164" t="s">
        <v>346</v>
      </c>
      <c r="D190" s="164" t="s">
        <v>206</v>
      </c>
      <c r="E190" s="165" t="s">
        <v>347</v>
      </c>
      <c r="F190" s="166" t="s">
        <v>348</v>
      </c>
      <c r="G190" s="167" t="s">
        <v>169</v>
      </c>
      <c r="H190" s="168">
        <v>76.760000000000005</v>
      </c>
      <c r="I190" s="169"/>
      <c r="J190" s="169">
        <f>ROUND(I190*H190,2)</f>
        <v>0</v>
      </c>
      <c r="K190" s="170"/>
      <c r="L190" s="171"/>
      <c r="M190" s="172" t="s">
        <v>1</v>
      </c>
      <c r="N190" s="173" t="s">
        <v>35</v>
      </c>
      <c r="O190" s="132">
        <v>0</v>
      </c>
      <c r="P190" s="132">
        <f>O190*H190</f>
        <v>0</v>
      </c>
      <c r="Q190" s="132">
        <v>8.5999999999999993E-2</v>
      </c>
      <c r="R190" s="132">
        <f>Q190*H190</f>
        <v>6.6013599999999997</v>
      </c>
      <c r="S190" s="132">
        <v>0</v>
      </c>
      <c r="T190" s="133">
        <f>S190*H190</f>
        <v>0</v>
      </c>
      <c r="AR190" s="134" t="s">
        <v>185</v>
      </c>
      <c r="AT190" s="134" t="s">
        <v>206</v>
      </c>
      <c r="AU190" s="134" t="s">
        <v>80</v>
      </c>
      <c r="AY190" s="16" t="s">
        <v>121</v>
      </c>
      <c r="BE190" s="135">
        <f>IF(N190="základní",J190,0)</f>
        <v>0</v>
      </c>
      <c r="BF190" s="135">
        <f>IF(N190="snížená",J190,0)</f>
        <v>0</v>
      </c>
      <c r="BG190" s="135">
        <f>IF(N190="zákl. přenesená",J190,0)</f>
        <v>0</v>
      </c>
      <c r="BH190" s="135">
        <f>IF(N190="sníž. přenesená",J190,0)</f>
        <v>0</v>
      </c>
      <c r="BI190" s="135">
        <f>IF(N190="nulová",J190,0)</f>
        <v>0</v>
      </c>
      <c r="BJ190" s="16" t="s">
        <v>78</v>
      </c>
      <c r="BK190" s="135">
        <f>ROUND(I190*H190,2)</f>
        <v>0</v>
      </c>
      <c r="BL190" s="16" t="s">
        <v>134</v>
      </c>
      <c r="BM190" s="134" t="s">
        <v>349</v>
      </c>
    </row>
    <row r="191" spans="2:65" s="12" customFormat="1">
      <c r="B191" s="146"/>
      <c r="D191" s="147" t="s">
        <v>159</v>
      </c>
      <c r="E191" s="148" t="s">
        <v>1</v>
      </c>
      <c r="F191" s="149" t="s">
        <v>350</v>
      </c>
      <c r="H191" s="150">
        <v>76.760000000000005</v>
      </c>
      <c r="L191" s="146"/>
      <c r="M191" s="151"/>
      <c r="T191" s="152"/>
      <c r="AT191" s="148" t="s">
        <v>159</v>
      </c>
      <c r="AU191" s="148" t="s">
        <v>80</v>
      </c>
      <c r="AV191" s="12" t="s">
        <v>80</v>
      </c>
      <c r="AW191" s="12" t="s">
        <v>28</v>
      </c>
      <c r="AX191" s="12" t="s">
        <v>78</v>
      </c>
      <c r="AY191" s="148" t="s">
        <v>121</v>
      </c>
    </row>
    <row r="192" spans="2:65" s="1" customFormat="1" ht="24.2" customHeight="1">
      <c r="B192" s="122"/>
      <c r="C192" s="123" t="s">
        <v>351</v>
      </c>
      <c r="D192" s="123" t="s">
        <v>122</v>
      </c>
      <c r="E192" s="124" t="s">
        <v>352</v>
      </c>
      <c r="F192" s="125" t="s">
        <v>353</v>
      </c>
      <c r="G192" s="126" t="s">
        <v>169</v>
      </c>
      <c r="H192" s="127">
        <v>785</v>
      </c>
      <c r="I192" s="128"/>
      <c r="J192" s="128">
        <f>ROUND(I192*H192,2)</f>
        <v>0</v>
      </c>
      <c r="K192" s="129"/>
      <c r="L192" s="28"/>
      <c r="M192" s="130" t="s">
        <v>1</v>
      </c>
      <c r="N192" s="131" t="s">
        <v>35</v>
      </c>
      <c r="O192" s="132">
        <v>0.11899999999999999</v>
      </c>
      <c r="P192" s="132">
        <f>O192*H192</f>
        <v>93.414999999999992</v>
      </c>
      <c r="Q192" s="132">
        <v>8.9779999999999999E-2</v>
      </c>
      <c r="R192" s="132">
        <f>Q192*H192</f>
        <v>70.4773</v>
      </c>
      <c r="S192" s="132">
        <v>0</v>
      </c>
      <c r="T192" s="133">
        <f>S192*H192</f>
        <v>0</v>
      </c>
      <c r="AR192" s="134" t="s">
        <v>134</v>
      </c>
      <c r="AT192" s="134" t="s">
        <v>122</v>
      </c>
      <c r="AU192" s="134" t="s">
        <v>80</v>
      </c>
      <c r="AY192" s="16" t="s">
        <v>121</v>
      </c>
      <c r="BE192" s="135">
        <f>IF(N192="základní",J192,0)</f>
        <v>0</v>
      </c>
      <c r="BF192" s="135">
        <f>IF(N192="snížená",J192,0)</f>
        <v>0</v>
      </c>
      <c r="BG192" s="135">
        <f>IF(N192="zákl. přenesená",J192,0)</f>
        <v>0</v>
      </c>
      <c r="BH192" s="135">
        <f>IF(N192="sníž. přenesená",J192,0)</f>
        <v>0</v>
      </c>
      <c r="BI192" s="135">
        <f>IF(N192="nulová",J192,0)</f>
        <v>0</v>
      </c>
      <c r="BJ192" s="16" t="s">
        <v>78</v>
      </c>
      <c r="BK192" s="135">
        <f>ROUND(I192*H192,2)</f>
        <v>0</v>
      </c>
      <c r="BL192" s="16" t="s">
        <v>134</v>
      </c>
      <c r="BM192" s="134" t="s">
        <v>354</v>
      </c>
    </row>
    <row r="193" spans="2:65" s="1" customFormat="1" ht="33" customHeight="1">
      <c r="B193" s="122"/>
      <c r="C193" s="123" t="s">
        <v>355</v>
      </c>
      <c r="D193" s="123" t="s">
        <v>122</v>
      </c>
      <c r="E193" s="124" t="s">
        <v>356</v>
      </c>
      <c r="F193" s="125" t="s">
        <v>357</v>
      </c>
      <c r="G193" s="126" t="s">
        <v>169</v>
      </c>
      <c r="H193" s="127">
        <v>535</v>
      </c>
      <c r="I193" s="128"/>
      <c r="J193" s="128">
        <f>ROUND(I193*H193,2)</f>
        <v>0</v>
      </c>
      <c r="K193" s="129"/>
      <c r="L193" s="28"/>
      <c r="M193" s="130" t="s">
        <v>1</v>
      </c>
      <c r="N193" s="131" t="s">
        <v>35</v>
      </c>
      <c r="O193" s="132">
        <v>0.26800000000000002</v>
      </c>
      <c r="P193" s="132">
        <f>O193*H193</f>
        <v>143.38</v>
      </c>
      <c r="Q193" s="132">
        <v>0.16850000000000001</v>
      </c>
      <c r="R193" s="132">
        <f>Q193*H193</f>
        <v>90.147500000000008</v>
      </c>
      <c r="S193" s="132">
        <v>0</v>
      </c>
      <c r="T193" s="133">
        <f>S193*H193</f>
        <v>0</v>
      </c>
      <c r="AR193" s="134" t="s">
        <v>134</v>
      </c>
      <c r="AT193" s="134" t="s">
        <v>122</v>
      </c>
      <c r="AU193" s="134" t="s">
        <v>80</v>
      </c>
      <c r="AY193" s="16" t="s">
        <v>121</v>
      </c>
      <c r="BE193" s="135">
        <f>IF(N193="základní",J193,0)</f>
        <v>0</v>
      </c>
      <c r="BF193" s="135">
        <f>IF(N193="snížená",J193,0)</f>
        <v>0</v>
      </c>
      <c r="BG193" s="135">
        <f>IF(N193="zákl. přenesená",J193,0)</f>
        <v>0</v>
      </c>
      <c r="BH193" s="135">
        <f>IF(N193="sníž. přenesená",J193,0)</f>
        <v>0</v>
      </c>
      <c r="BI193" s="135">
        <f>IF(N193="nulová",J193,0)</f>
        <v>0</v>
      </c>
      <c r="BJ193" s="16" t="s">
        <v>78</v>
      </c>
      <c r="BK193" s="135">
        <f>ROUND(I193*H193,2)</f>
        <v>0</v>
      </c>
      <c r="BL193" s="16" t="s">
        <v>134</v>
      </c>
      <c r="BM193" s="134" t="s">
        <v>358</v>
      </c>
    </row>
    <row r="194" spans="2:65" s="12" customFormat="1">
      <c r="B194" s="146"/>
      <c r="D194" s="147" t="s">
        <v>159</v>
      </c>
      <c r="E194" s="148" t="s">
        <v>1</v>
      </c>
      <c r="F194" s="149" t="s">
        <v>359</v>
      </c>
      <c r="H194" s="150">
        <v>535</v>
      </c>
      <c r="L194" s="146"/>
      <c r="M194" s="151"/>
      <c r="T194" s="152"/>
      <c r="AT194" s="148" t="s">
        <v>159</v>
      </c>
      <c r="AU194" s="148" t="s">
        <v>80</v>
      </c>
      <c r="AV194" s="12" t="s">
        <v>80</v>
      </c>
      <c r="AW194" s="12" t="s">
        <v>28</v>
      </c>
      <c r="AX194" s="12" t="s">
        <v>78</v>
      </c>
      <c r="AY194" s="148" t="s">
        <v>121</v>
      </c>
    </row>
    <row r="195" spans="2:65" s="1" customFormat="1" ht="16.5" customHeight="1">
      <c r="B195" s="122"/>
      <c r="C195" s="164" t="s">
        <v>360</v>
      </c>
      <c r="D195" s="164" t="s">
        <v>206</v>
      </c>
      <c r="E195" s="165" t="s">
        <v>361</v>
      </c>
      <c r="F195" s="166" t="s">
        <v>362</v>
      </c>
      <c r="G195" s="167" t="s">
        <v>154</v>
      </c>
      <c r="H195" s="168">
        <v>161.71</v>
      </c>
      <c r="I195" s="169"/>
      <c r="J195" s="169">
        <f>ROUND(I195*H195,2)</f>
        <v>0</v>
      </c>
      <c r="K195" s="170"/>
      <c r="L195" s="171"/>
      <c r="M195" s="172" t="s">
        <v>1</v>
      </c>
      <c r="N195" s="173" t="s">
        <v>35</v>
      </c>
      <c r="O195" s="132">
        <v>0</v>
      </c>
      <c r="P195" s="132">
        <f>O195*H195</f>
        <v>0</v>
      </c>
      <c r="Q195" s="132">
        <v>0.222</v>
      </c>
      <c r="R195" s="132">
        <f>Q195*H195</f>
        <v>35.899619999999999</v>
      </c>
      <c r="S195" s="132">
        <v>0</v>
      </c>
      <c r="T195" s="133">
        <f>S195*H195</f>
        <v>0</v>
      </c>
      <c r="AR195" s="134" t="s">
        <v>185</v>
      </c>
      <c r="AT195" s="134" t="s">
        <v>206</v>
      </c>
      <c r="AU195" s="134" t="s">
        <v>80</v>
      </c>
      <c r="AY195" s="16" t="s">
        <v>121</v>
      </c>
      <c r="BE195" s="135">
        <f>IF(N195="základní",J195,0)</f>
        <v>0</v>
      </c>
      <c r="BF195" s="135">
        <f>IF(N195="snížená",J195,0)</f>
        <v>0</v>
      </c>
      <c r="BG195" s="135">
        <f>IF(N195="zákl. přenesená",J195,0)</f>
        <v>0</v>
      </c>
      <c r="BH195" s="135">
        <f>IF(N195="sníž. přenesená",J195,0)</f>
        <v>0</v>
      </c>
      <c r="BI195" s="135">
        <f>IF(N195="nulová",J195,0)</f>
        <v>0</v>
      </c>
      <c r="BJ195" s="16" t="s">
        <v>78</v>
      </c>
      <c r="BK195" s="135">
        <f>ROUND(I195*H195,2)</f>
        <v>0</v>
      </c>
      <c r="BL195" s="16" t="s">
        <v>134</v>
      </c>
      <c r="BM195" s="134" t="s">
        <v>363</v>
      </c>
    </row>
    <row r="196" spans="2:65" s="12" customFormat="1">
      <c r="B196" s="146"/>
      <c r="D196" s="147" t="s">
        <v>159</v>
      </c>
      <c r="E196" s="148" t="s">
        <v>1</v>
      </c>
      <c r="F196" s="149" t="s">
        <v>364</v>
      </c>
      <c r="H196" s="150">
        <v>161.71</v>
      </c>
      <c r="L196" s="146"/>
      <c r="M196" s="151"/>
      <c r="T196" s="152"/>
      <c r="AT196" s="148" t="s">
        <v>159</v>
      </c>
      <c r="AU196" s="148" t="s">
        <v>80</v>
      </c>
      <c r="AV196" s="12" t="s">
        <v>80</v>
      </c>
      <c r="AW196" s="12" t="s">
        <v>28</v>
      </c>
      <c r="AX196" s="12" t="s">
        <v>78</v>
      </c>
      <c r="AY196" s="148" t="s">
        <v>121</v>
      </c>
    </row>
    <row r="197" spans="2:65" s="1" customFormat="1" ht="24.2" customHeight="1">
      <c r="B197" s="122"/>
      <c r="C197" s="123" t="s">
        <v>365</v>
      </c>
      <c r="D197" s="123" t="s">
        <v>122</v>
      </c>
      <c r="E197" s="124" t="s">
        <v>366</v>
      </c>
      <c r="F197" s="125" t="s">
        <v>367</v>
      </c>
      <c r="G197" s="126" t="s">
        <v>169</v>
      </c>
      <c r="H197" s="127">
        <v>28</v>
      </c>
      <c r="I197" s="128"/>
      <c r="J197" s="128">
        <f>ROUND(I197*H197,2)</f>
        <v>0</v>
      </c>
      <c r="K197" s="129"/>
      <c r="L197" s="28"/>
      <c r="M197" s="130" t="s">
        <v>1</v>
      </c>
      <c r="N197" s="131" t="s">
        <v>35</v>
      </c>
      <c r="O197" s="132">
        <v>9.2999999999999999E-2</v>
      </c>
      <c r="P197" s="132">
        <f>O197*H197</f>
        <v>2.6040000000000001</v>
      </c>
      <c r="Q197" s="132">
        <v>0</v>
      </c>
      <c r="R197" s="132">
        <f>Q197*H197</f>
        <v>0</v>
      </c>
      <c r="S197" s="132">
        <v>0</v>
      </c>
      <c r="T197" s="133">
        <f>S197*H197</f>
        <v>0</v>
      </c>
      <c r="AR197" s="134" t="s">
        <v>134</v>
      </c>
      <c r="AT197" s="134" t="s">
        <v>122</v>
      </c>
      <c r="AU197" s="134" t="s">
        <v>80</v>
      </c>
      <c r="AY197" s="16" t="s">
        <v>121</v>
      </c>
      <c r="BE197" s="135">
        <f>IF(N197="základní",J197,0)</f>
        <v>0</v>
      </c>
      <c r="BF197" s="135">
        <f>IF(N197="snížená",J197,0)</f>
        <v>0</v>
      </c>
      <c r="BG197" s="135">
        <f>IF(N197="zákl. přenesená",J197,0)</f>
        <v>0</v>
      </c>
      <c r="BH197" s="135">
        <f>IF(N197="sníž. přenesená",J197,0)</f>
        <v>0</v>
      </c>
      <c r="BI197" s="135">
        <f>IF(N197="nulová",J197,0)</f>
        <v>0</v>
      </c>
      <c r="BJ197" s="16" t="s">
        <v>78</v>
      </c>
      <c r="BK197" s="135">
        <f>ROUND(I197*H197,2)</f>
        <v>0</v>
      </c>
      <c r="BL197" s="16" t="s">
        <v>134</v>
      </c>
      <c r="BM197" s="134" t="s">
        <v>368</v>
      </c>
    </row>
    <row r="198" spans="2:65" s="1" customFormat="1" ht="33" customHeight="1">
      <c r="B198" s="122"/>
      <c r="C198" s="123" t="s">
        <v>369</v>
      </c>
      <c r="D198" s="123" t="s">
        <v>122</v>
      </c>
      <c r="E198" s="124" t="s">
        <v>370</v>
      </c>
      <c r="F198" s="125" t="s">
        <v>371</v>
      </c>
      <c r="G198" s="126" t="s">
        <v>169</v>
      </c>
      <c r="H198" s="127">
        <v>28</v>
      </c>
      <c r="I198" s="128"/>
      <c r="J198" s="128">
        <f>ROUND(I198*H198,2)</f>
        <v>0</v>
      </c>
      <c r="K198" s="129"/>
      <c r="L198" s="28"/>
      <c r="M198" s="130" t="s">
        <v>1</v>
      </c>
      <c r="N198" s="131" t="s">
        <v>35</v>
      </c>
      <c r="O198" s="132">
        <v>7.2999999999999995E-2</v>
      </c>
      <c r="P198" s="132">
        <f>O198*H198</f>
        <v>2.044</v>
      </c>
      <c r="Q198" s="132">
        <v>5.9999999999999995E-4</v>
      </c>
      <c r="R198" s="132">
        <f>Q198*H198</f>
        <v>1.6799999999999999E-2</v>
      </c>
      <c r="S198" s="132">
        <v>0</v>
      </c>
      <c r="T198" s="133">
        <f>S198*H198</f>
        <v>0</v>
      </c>
      <c r="AR198" s="134" t="s">
        <v>134</v>
      </c>
      <c r="AT198" s="134" t="s">
        <v>122</v>
      </c>
      <c r="AU198" s="134" t="s">
        <v>80</v>
      </c>
      <c r="AY198" s="16" t="s">
        <v>121</v>
      </c>
      <c r="BE198" s="135">
        <f>IF(N198="základní",J198,0)</f>
        <v>0</v>
      </c>
      <c r="BF198" s="135">
        <f>IF(N198="snížená",J198,0)</f>
        <v>0</v>
      </c>
      <c r="BG198" s="135">
        <f>IF(N198="zákl. přenesená",J198,0)</f>
        <v>0</v>
      </c>
      <c r="BH198" s="135">
        <f>IF(N198="sníž. přenesená",J198,0)</f>
        <v>0</v>
      </c>
      <c r="BI198" s="135">
        <f>IF(N198="nulová",J198,0)</f>
        <v>0</v>
      </c>
      <c r="BJ198" s="16" t="s">
        <v>78</v>
      </c>
      <c r="BK198" s="135">
        <f>ROUND(I198*H198,2)</f>
        <v>0</v>
      </c>
      <c r="BL198" s="16" t="s">
        <v>134</v>
      </c>
      <c r="BM198" s="134" t="s">
        <v>372</v>
      </c>
    </row>
    <row r="199" spans="2:65" s="1" customFormat="1" ht="24.2" customHeight="1">
      <c r="B199" s="122"/>
      <c r="C199" s="123" t="s">
        <v>373</v>
      </c>
      <c r="D199" s="123" t="s">
        <v>122</v>
      </c>
      <c r="E199" s="124" t="s">
        <v>374</v>
      </c>
      <c r="F199" s="125" t="s">
        <v>375</v>
      </c>
      <c r="G199" s="126" t="s">
        <v>169</v>
      </c>
      <c r="H199" s="127">
        <v>28</v>
      </c>
      <c r="I199" s="128"/>
      <c r="J199" s="128">
        <f>ROUND(I199*H199,2)</f>
        <v>0</v>
      </c>
      <c r="K199" s="129"/>
      <c r="L199" s="28"/>
      <c r="M199" s="130" t="s">
        <v>1</v>
      </c>
      <c r="N199" s="131" t="s">
        <v>35</v>
      </c>
      <c r="O199" s="132">
        <v>0.19600000000000001</v>
      </c>
      <c r="P199" s="132">
        <f>O199*H199</f>
        <v>5.4880000000000004</v>
      </c>
      <c r="Q199" s="132">
        <v>0</v>
      </c>
      <c r="R199" s="132">
        <f>Q199*H199</f>
        <v>0</v>
      </c>
      <c r="S199" s="132">
        <v>0</v>
      </c>
      <c r="T199" s="133">
        <f>S199*H199</f>
        <v>0</v>
      </c>
      <c r="AR199" s="134" t="s">
        <v>134</v>
      </c>
      <c r="AT199" s="134" t="s">
        <v>122</v>
      </c>
      <c r="AU199" s="134" t="s">
        <v>80</v>
      </c>
      <c r="AY199" s="16" t="s">
        <v>121</v>
      </c>
      <c r="BE199" s="135">
        <f>IF(N199="základní",J199,0)</f>
        <v>0</v>
      </c>
      <c r="BF199" s="135">
        <f>IF(N199="snížená",J199,0)</f>
        <v>0</v>
      </c>
      <c r="BG199" s="135">
        <f>IF(N199="zákl. přenesená",J199,0)</f>
        <v>0</v>
      </c>
      <c r="BH199" s="135">
        <f>IF(N199="sníž. přenesená",J199,0)</f>
        <v>0</v>
      </c>
      <c r="BI199" s="135">
        <f>IF(N199="nulová",J199,0)</f>
        <v>0</v>
      </c>
      <c r="BJ199" s="16" t="s">
        <v>78</v>
      </c>
      <c r="BK199" s="135">
        <f>ROUND(I199*H199,2)</f>
        <v>0</v>
      </c>
      <c r="BL199" s="16" t="s">
        <v>134</v>
      </c>
      <c r="BM199" s="134" t="s">
        <v>376</v>
      </c>
    </row>
    <row r="200" spans="2:65" s="1" customFormat="1" ht="24.2" customHeight="1">
      <c r="B200" s="122"/>
      <c r="C200" s="123" t="s">
        <v>377</v>
      </c>
      <c r="D200" s="123" t="s">
        <v>122</v>
      </c>
      <c r="E200" s="124" t="s">
        <v>378</v>
      </c>
      <c r="F200" s="125" t="s">
        <v>379</v>
      </c>
      <c r="G200" s="126" t="s">
        <v>261</v>
      </c>
      <c r="H200" s="127">
        <v>1</v>
      </c>
      <c r="I200" s="128"/>
      <c r="J200" s="128">
        <f>ROUND(I200*H200,2)</f>
        <v>0</v>
      </c>
      <c r="K200" s="129"/>
      <c r="L200" s="28"/>
      <c r="M200" s="130" t="s">
        <v>1</v>
      </c>
      <c r="N200" s="131" t="s">
        <v>35</v>
      </c>
      <c r="O200" s="132">
        <v>0.55700000000000005</v>
      </c>
      <c r="P200" s="132">
        <f>O200*H200</f>
        <v>0.55700000000000005</v>
      </c>
      <c r="Q200" s="132">
        <v>0</v>
      </c>
      <c r="R200" s="132">
        <f>Q200*H200</f>
        <v>0</v>
      </c>
      <c r="S200" s="132">
        <v>8.2000000000000003E-2</v>
      </c>
      <c r="T200" s="133">
        <f>S200*H200</f>
        <v>8.2000000000000003E-2</v>
      </c>
      <c r="AR200" s="134" t="s">
        <v>134</v>
      </c>
      <c r="AT200" s="134" t="s">
        <v>122</v>
      </c>
      <c r="AU200" s="134" t="s">
        <v>80</v>
      </c>
      <c r="AY200" s="16" t="s">
        <v>121</v>
      </c>
      <c r="BE200" s="135">
        <f>IF(N200="základní",J200,0)</f>
        <v>0</v>
      </c>
      <c r="BF200" s="135">
        <f>IF(N200="snížená",J200,0)</f>
        <v>0</v>
      </c>
      <c r="BG200" s="135">
        <f>IF(N200="zákl. přenesená",J200,0)</f>
        <v>0</v>
      </c>
      <c r="BH200" s="135">
        <f>IF(N200="sníž. přenesená",J200,0)</f>
        <v>0</v>
      </c>
      <c r="BI200" s="135">
        <f>IF(N200="nulová",J200,0)</f>
        <v>0</v>
      </c>
      <c r="BJ200" s="16" t="s">
        <v>78</v>
      </c>
      <c r="BK200" s="135">
        <f>ROUND(I200*H200,2)</f>
        <v>0</v>
      </c>
      <c r="BL200" s="16" t="s">
        <v>134</v>
      </c>
      <c r="BM200" s="134" t="s">
        <v>380</v>
      </c>
    </row>
    <row r="201" spans="2:65" s="10" customFormat="1" ht="22.9" customHeight="1">
      <c r="B201" s="113"/>
      <c r="D201" s="114" t="s">
        <v>69</v>
      </c>
      <c r="E201" s="144" t="s">
        <v>381</v>
      </c>
      <c r="F201" s="144" t="s">
        <v>382</v>
      </c>
      <c r="J201" s="145">
        <f>BK201</f>
        <v>0</v>
      </c>
      <c r="L201" s="113"/>
      <c r="M201" s="117"/>
      <c r="P201" s="118">
        <f>SUM(P202:P212)</f>
        <v>101.11308100000001</v>
      </c>
      <c r="R201" s="118">
        <f>SUM(R202:R212)</f>
        <v>0</v>
      </c>
      <c r="T201" s="119">
        <f>SUM(T202:T212)</f>
        <v>0</v>
      </c>
      <c r="AR201" s="114" t="s">
        <v>78</v>
      </c>
      <c r="AT201" s="120" t="s">
        <v>69</v>
      </c>
      <c r="AU201" s="120" t="s">
        <v>78</v>
      </c>
      <c r="AY201" s="114" t="s">
        <v>121</v>
      </c>
      <c r="BK201" s="121">
        <f>SUM(BK202:BK212)</f>
        <v>0</v>
      </c>
    </row>
    <row r="202" spans="2:65" s="1" customFormat="1" ht="21.75" customHeight="1">
      <c r="B202" s="122"/>
      <c r="C202" s="123" t="s">
        <v>383</v>
      </c>
      <c r="D202" s="123" t="s">
        <v>122</v>
      </c>
      <c r="E202" s="124" t="s">
        <v>384</v>
      </c>
      <c r="F202" s="125" t="s">
        <v>385</v>
      </c>
      <c r="G202" s="126" t="s">
        <v>209</v>
      </c>
      <c r="H202" s="127">
        <v>227.69900000000001</v>
      </c>
      <c r="I202" s="128"/>
      <c r="J202" s="128">
        <f>ROUND(I202*H202,2)</f>
        <v>0</v>
      </c>
      <c r="K202" s="129"/>
      <c r="L202" s="28"/>
      <c r="M202" s="130" t="s">
        <v>1</v>
      </c>
      <c r="N202" s="131" t="s">
        <v>35</v>
      </c>
      <c r="O202" s="132">
        <v>3.2000000000000001E-2</v>
      </c>
      <c r="P202" s="132">
        <f>O202*H202</f>
        <v>7.2863680000000004</v>
      </c>
      <c r="Q202" s="132">
        <v>0</v>
      </c>
      <c r="R202" s="132">
        <f>Q202*H202</f>
        <v>0</v>
      </c>
      <c r="S202" s="132">
        <v>0</v>
      </c>
      <c r="T202" s="133">
        <f>S202*H202</f>
        <v>0</v>
      </c>
      <c r="AR202" s="134" t="s">
        <v>134</v>
      </c>
      <c r="AT202" s="134" t="s">
        <v>122</v>
      </c>
      <c r="AU202" s="134" t="s">
        <v>80</v>
      </c>
      <c r="AY202" s="16" t="s">
        <v>121</v>
      </c>
      <c r="BE202" s="135">
        <f>IF(N202="základní",J202,0)</f>
        <v>0</v>
      </c>
      <c r="BF202" s="135">
        <f>IF(N202="snížená",J202,0)</f>
        <v>0</v>
      </c>
      <c r="BG202" s="135">
        <f>IF(N202="zákl. přenesená",J202,0)</f>
        <v>0</v>
      </c>
      <c r="BH202" s="135">
        <f>IF(N202="sníž. přenesená",J202,0)</f>
        <v>0</v>
      </c>
      <c r="BI202" s="135">
        <f>IF(N202="nulová",J202,0)</f>
        <v>0</v>
      </c>
      <c r="BJ202" s="16" t="s">
        <v>78</v>
      </c>
      <c r="BK202" s="135">
        <f>ROUND(I202*H202,2)</f>
        <v>0</v>
      </c>
      <c r="BL202" s="16" t="s">
        <v>134</v>
      </c>
      <c r="BM202" s="134" t="s">
        <v>386</v>
      </c>
    </row>
    <row r="203" spans="2:65" s="12" customFormat="1">
      <c r="B203" s="146"/>
      <c r="D203" s="147" t="s">
        <v>159</v>
      </c>
      <c r="E203" s="148" t="s">
        <v>1</v>
      </c>
      <c r="F203" s="149" t="s">
        <v>387</v>
      </c>
      <c r="H203" s="150">
        <v>227.69900000000001</v>
      </c>
      <c r="L203" s="146"/>
      <c r="M203" s="151"/>
      <c r="T203" s="152"/>
      <c r="AT203" s="148" t="s">
        <v>159</v>
      </c>
      <c r="AU203" s="148" t="s">
        <v>80</v>
      </c>
      <c r="AV203" s="12" t="s">
        <v>80</v>
      </c>
      <c r="AW203" s="12" t="s">
        <v>28</v>
      </c>
      <c r="AX203" s="12" t="s">
        <v>78</v>
      </c>
      <c r="AY203" s="148" t="s">
        <v>121</v>
      </c>
    </row>
    <row r="204" spans="2:65" s="1" customFormat="1" ht="24.2" customHeight="1">
      <c r="B204" s="122"/>
      <c r="C204" s="123" t="s">
        <v>388</v>
      </c>
      <c r="D204" s="123" t="s">
        <v>122</v>
      </c>
      <c r="E204" s="124" t="s">
        <v>389</v>
      </c>
      <c r="F204" s="125" t="s">
        <v>390</v>
      </c>
      <c r="G204" s="126" t="s">
        <v>209</v>
      </c>
      <c r="H204" s="127">
        <v>3187.7860000000001</v>
      </c>
      <c r="I204" s="128"/>
      <c r="J204" s="128">
        <f>ROUND(I204*H204,2)</f>
        <v>0</v>
      </c>
      <c r="K204" s="129"/>
      <c r="L204" s="28"/>
      <c r="M204" s="130" t="s">
        <v>1</v>
      </c>
      <c r="N204" s="131" t="s">
        <v>35</v>
      </c>
      <c r="O204" s="132">
        <v>3.0000000000000001E-3</v>
      </c>
      <c r="P204" s="132">
        <f>O204*H204</f>
        <v>9.5633580000000009</v>
      </c>
      <c r="Q204" s="132">
        <v>0</v>
      </c>
      <c r="R204" s="132">
        <f>Q204*H204</f>
        <v>0</v>
      </c>
      <c r="S204" s="132">
        <v>0</v>
      </c>
      <c r="T204" s="133">
        <f>S204*H204</f>
        <v>0</v>
      </c>
      <c r="AR204" s="134" t="s">
        <v>134</v>
      </c>
      <c r="AT204" s="134" t="s">
        <v>122</v>
      </c>
      <c r="AU204" s="134" t="s">
        <v>80</v>
      </c>
      <c r="AY204" s="16" t="s">
        <v>121</v>
      </c>
      <c r="BE204" s="135">
        <f>IF(N204="základní",J204,0)</f>
        <v>0</v>
      </c>
      <c r="BF204" s="135">
        <f>IF(N204="snížená",J204,0)</f>
        <v>0</v>
      </c>
      <c r="BG204" s="135">
        <f>IF(N204="zákl. přenesená",J204,0)</f>
        <v>0</v>
      </c>
      <c r="BH204" s="135">
        <f>IF(N204="sníž. přenesená",J204,0)</f>
        <v>0</v>
      </c>
      <c r="BI204" s="135">
        <f>IF(N204="nulová",J204,0)</f>
        <v>0</v>
      </c>
      <c r="BJ204" s="16" t="s">
        <v>78</v>
      </c>
      <c r="BK204" s="135">
        <f>ROUND(I204*H204,2)</f>
        <v>0</v>
      </c>
      <c r="BL204" s="16" t="s">
        <v>134</v>
      </c>
      <c r="BM204" s="134" t="s">
        <v>391</v>
      </c>
    </row>
    <row r="205" spans="2:65" s="12" customFormat="1">
      <c r="B205" s="146"/>
      <c r="D205" s="147" t="s">
        <v>159</v>
      </c>
      <c r="E205" s="148" t="s">
        <v>1</v>
      </c>
      <c r="F205" s="149" t="s">
        <v>392</v>
      </c>
      <c r="H205" s="150">
        <v>3187.7860000000001</v>
      </c>
      <c r="L205" s="146"/>
      <c r="M205" s="151"/>
      <c r="T205" s="152"/>
      <c r="AT205" s="148" t="s">
        <v>159</v>
      </c>
      <c r="AU205" s="148" t="s">
        <v>80</v>
      </c>
      <c r="AV205" s="12" t="s">
        <v>80</v>
      </c>
      <c r="AW205" s="12" t="s">
        <v>28</v>
      </c>
      <c r="AX205" s="12" t="s">
        <v>78</v>
      </c>
      <c r="AY205" s="148" t="s">
        <v>121</v>
      </c>
    </row>
    <row r="206" spans="2:65" s="1" customFormat="1" ht="16.5" customHeight="1">
      <c r="B206" s="122"/>
      <c r="C206" s="123" t="s">
        <v>393</v>
      </c>
      <c r="D206" s="123" t="s">
        <v>122</v>
      </c>
      <c r="E206" s="124" t="s">
        <v>394</v>
      </c>
      <c r="F206" s="125" t="s">
        <v>395</v>
      </c>
      <c r="G206" s="126" t="s">
        <v>209</v>
      </c>
      <c r="H206" s="127">
        <v>88.605000000000004</v>
      </c>
      <c r="I206" s="128"/>
      <c r="J206" s="128">
        <f>ROUND(I206*H206,2)</f>
        <v>0</v>
      </c>
      <c r="K206" s="129"/>
      <c r="L206" s="28"/>
      <c r="M206" s="130" t="s">
        <v>1</v>
      </c>
      <c r="N206" s="131" t="s">
        <v>35</v>
      </c>
      <c r="O206" s="132">
        <v>0.83499999999999996</v>
      </c>
      <c r="P206" s="132">
        <f>O206*H206</f>
        <v>73.985174999999998</v>
      </c>
      <c r="Q206" s="132">
        <v>0</v>
      </c>
      <c r="R206" s="132">
        <f>Q206*H206</f>
        <v>0</v>
      </c>
      <c r="S206" s="132">
        <v>0</v>
      </c>
      <c r="T206" s="133">
        <f>S206*H206</f>
        <v>0</v>
      </c>
      <c r="AR206" s="134" t="s">
        <v>134</v>
      </c>
      <c r="AT206" s="134" t="s">
        <v>122</v>
      </c>
      <c r="AU206" s="134" t="s">
        <v>80</v>
      </c>
      <c r="AY206" s="16" t="s">
        <v>121</v>
      </c>
      <c r="BE206" s="135">
        <f>IF(N206="základní",J206,0)</f>
        <v>0</v>
      </c>
      <c r="BF206" s="135">
        <f>IF(N206="snížená",J206,0)</f>
        <v>0</v>
      </c>
      <c r="BG206" s="135">
        <f>IF(N206="zákl. přenesená",J206,0)</f>
        <v>0</v>
      </c>
      <c r="BH206" s="135">
        <f>IF(N206="sníž. přenesená",J206,0)</f>
        <v>0</v>
      </c>
      <c r="BI206" s="135">
        <f>IF(N206="nulová",J206,0)</f>
        <v>0</v>
      </c>
      <c r="BJ206" s="16" t="s">
        <v>78</v>
      </c>
      <c r="BK206" s="135">
        <f>ROUND(I206*H206,2)</f>
        <v>0</v>
      </c>
      <c r="BL206" s="16" t="s">
        <v>134</v>
      </c>
      <c r="BM206" s="134" t="s">
        <v>396</v>
      </c>
    </row>
    <row r="207" spans="2:65" s="1" customFormat="1" ht="44.25" customHeight="1">
      <c r="B207" s="122"/>
      <c r="C207" s="123" t="s">
        <v>397</v>
      </c>
      <c r="D207" s="123" t="s">
        <v>122</v>
      </c>
      <c r="E207" s="124" t="s">
        <v>398</v>
      </c>
      <c r="F207" s="125" t="s">
        <v>399</v>
      </c>
      <c r="G207" s="126" t="s">
        <v>209</v>
      </c>
      <c r="H207" s="127">
        <v>116.798</v>
      </c>
      <c r="I207" s="128"/>
      <c r="J207" s="128">
        <f>ROUND(I207*H207,2)</f>
        <v>0</v>
      </c>
      <c r="K207" s="129"/>
      <c r="L207" s="28"/>
      <c r="M207" s="130" t="s">
        <v>1</v>
      </c>
      <c r="N207" s="131" t="s">
        <v>35</v>
      </c>
      <c r="O207" s="132">
        <v>0</v>
      </c>
      <c r="P207" s="132">
        <f>O207*H207</f>
        <v>0</v>
      </c>
      <c r="Q207" s="132">
        <v>0</v>
      </c>
      <c r="R207" s="132">
        <f>Q207*H207</f>
        <v>0</v>
      </c>
      <c r="S207" s="132">
        <v>0</v>
      </c>
      <c r="T207" s="133">
        <f>S207*H207</f>
        <v>0</v>
      </c>
      <c r="AR207" s="134" t="s">
        <v>134</v>
      </c>
      <c r="AT207" s="134" t="s">
        <v>122</v>
      </c>
      <c r="AU207" s="134" t="s">
        <v>80</v>
      </c>
      <c r="AY207" s="16" t="s">
        <v>121</v>
      </c>
      <c r="BE207" s="135">
        <f>IF(N207="základní",J207,0)</f>
        <v>0</v>
      </c>
      <c r="BF207" s="135">
        <f>IF(N207="snížená",J207,0)</f>
        <v>0</v>
      </c>
      <c r="BG207" s="135">
        <f>IF(N207="zákl. přenesená",J207,0)</f>
        <v>0</v>
      </c>
      <c r="BH207" s="135">
        <f>IF(N207="sníž. přenesená",J207,0)</f>
        <v>0</v>
      </c>
      <c r="BI207" s="135">
        <f>IF(N207="nulová",J207,0)</f>
        <v>0</v>
      </c>
      <c r="BJ207" s="16" t="s">
        <v>78</v>
      </c>
      <c r="BK207" s="135">
        <f>ROUND(I207*H207,2)</f>
        <v>0</v>
      </c>
      <c r="BL207" s="16" t="s">
        <v>134</v>
      </c>
      <c r="BM207" s="134" t="s">
        <v>400</v>
      </c>
    </row>
    <row r="208" spans="2:65" s="1" customFormat="1" ht="37.9" customHeight="1">
      <c r="B208" s="122"/>
      <c r="C208" s="123" t="s">
        <v>401</v>
      </c>
      <c r="D208" s="123" t="s">
        <v>122</v>
      </c>
      <c r="E208" s="124" t="s">
        <v>402</v>
      </c>
      <c r="F208" s="125" t="s">
        <v>403</v>
      </c>
      <c r="G208" s="126" t="s">
        <v>209</v>
      </c>
      <c r="H208" s="127">
        <v>178.66399999999999</v>
      </c>
      <c r="I208" s="128"/>
      <c r="J208" s="128">
        <f>ROUND(I208*H208,2)</f>
        <v>0</v>
      </c>
      <c r="K208" s="129"/>
      <c r="L208" s="28"/>
      <c r="M208" s="130" t="s">
        <v>1</v>
      </c>
      <c r="N208" s="131" t="s">
        <v>35</v>
      </c>
      <c r="O208" s="132">
        <v>0</v>
      </c>
      <c r="P208" s="132">
        <f>O208*H208</f>
        <v>0</v>
      </c>
      <c r="Q208" s="132">
        <v>0</v>
      </c>
      <c r="R208" s="132">
        <f>Q208*H208</f>
        <v>0</v>
      </c>
      <c r="S208" s="132">
        <v>0</v>
      </c>
      <c r="T208" s="133">
        <f>S208*H208</f>
        <v>0</v>
      </c>
      <c r="AR208" s="134" t="s">
        <v>134</v>
      </c>
      <c r="AT208" s="134" t="s">
        <v>122</v>
      </c>
      <c r="AU208" s="134" t="s">
        <v>80</v>
      </c>
      <c r="AY208" s="16" t="s">
        <v>121</v>
      </c>
      <c r="BE208" s="135">
        <f>IF(N208="základní",J208,0)</f>
        <v>0</v>
      </c>
      <c r="BF208" s="135">
        <f>IF(N208="snížená",J208,0)</f>
        <v>0</v>
      </c>
      <c r="BG208" s="135">
        <f>IF(N208="zákl. přenesená",J208,0)</f>
        <v>0</v>
      </c>
      <c r="BH208" s="135">
        <f>IF(N208="sníž. přenesená",J208,0)</f>
        <v>0</v>
      </c>
      <c r="BI208" s="135">
        <f>IF(N208="nulová",J208,0)</f>
        <v>0</v>
      </c>
      <c r="BJ208" s="16" t="s">
        <v>78</v>
      </c>
      <c r="BK208" s="135">
        <f>ROUND(I208*H208,2)</f>
        <v>0</v>
      </c>
      <c r="BL208" s="16" t="s">
        <v>134</v>
      </c>
      <c r="BM208" s="134" t="s">
        <v>404</v>
      </c>
    </row>
    <row r="209" spans="2:65" s="1" customFormat="1" ht="24.2" customHeight="1">
      <c r="B209" s="122"/>
      <c r="C209" s="123" t="s">
        <v>405</v>
      </c>
      <c r="D209" s="123" t="s">
        <v>122</v>
      </c>
      <c r="E209" s="124" t="s">
        <v>406</v>
      </c>
      <c r="F209" s="125" t="s">
        <v>407</v>
      </c>
      <c r="G209" s="126" t="s">
        <v>209</v>
      </c>
      <c r="H209" s="127">
        <v>2569.5450000000001</v>
      </c>
      <c r="I209" s="128"/>
      <c r="J209" s="128">
        <f>ROUND(I209*H209,2)</f>
        <v>0</v>
      </c>
      <c r="K209" s="129"/>
      <c r="L209" s="28"/>
      <c r="M209" s="130" t="s">
        <v>1</v>
      </c>
      <c r="N209" s="131" t="s">
        <v>35</v>
      </c>
      <c r="O209" s="132">
        <v>4.0000000000000001E-3</v>
      </c>
      <c r="P209" s="132">
        <f>O209*H209</f>
        <v>10.278180000000001</v>
      </c>
      <c r="Q209" s="132">
        <v>0</v>
      </c>
      <c r="R209" s="132">
        <f>Q209*H209</f>
        <v>0</v>
      </c>
      <c r="S209" s="132">
        <v>0</v>
      </c>
      <c r="T209" s="133">
        <f>S209*H209</f>
        <v>0</v>
      </c>
      <c r="AR209" s="134" t="s">
        <v>134</v>
      </c>
      <c r="AT209" s="134" t="s">
        <v>122</v>
      </c>
      <c r="AU209" s="134" t="s">
        <v>80</v>
      </c>
      <c r="AY209" s="16" t="s">
        <v>121</v>
      </c>
      <c r="BE209" s="135">
        <f>IF(N209="základní",J209,0)</f>
        <v>0</v>
      </c>
      <c r="BF209" s="135">
        <f>IF(N209="snížená",J209,0)</f>
        <v>0</v>
      </c>
      <c r="BG209" s="135">
        <f>IF(N209="zákl. přenesená",J209,0)</f>
        <v>0</v>
      </c>
      <c r="BH209" s="135">
        <f>IF(N209="sníž. přenesená",J209,0)</f>
        <v>0</v>
      </c>
      <c r="BI209" s="135">
        <f>IF(N209="nulová",J209,0)</f>
        <v>0</v>
      </c>
      <c r="BJ209" s="16" t="s">
        <v>78</v>
      </c>
      <c r="BK209" s="135">
        <f>ROUND(I209*H209,2)</f>
        <v>0</v>
      </c>
      <c r="BL209" s="16" t="s">
        <v>134</v>
      </c>
      <c r="BM209" s="134" t="s">
        <v>408</v>
      </c>
    </row>
    <row r="210" spans="2:65" s="12" customFormat="1">
      <c r="B210" s="146"/>
      <c r="D210" s="147" t="s">
        <v>159</v>
      </c>
      <c r="E210" s="148" t="s">
        <v>1</v>
      </c>
      <c r="F210" s="149" t="s">
        <v>409</v>
      </c>
      <c r="H210" s="150">
        <v>2569.5450000000001</v>
      </c>
      <c r="L210" s="146"/>
      <c r="M210" s="151"/>
      <c r="T210" s="152"/>
      <c r="AT210" s="148" t="s">
        <v>159</v>
      </c>
      <c r="AU210" s="148" t="s">
        <v>80</v>
      </c>
      <c r="AV210" s="12" t="s">
        <v>80</v>
      </c>
      <c r="AW210" s="12" t="s">
        <v>28</v>
      </c>
      <c r="AX210" s="12" t="s">
        <v>78</v>
      </c>
      <c r="AY210" s="148" t="s">
        <v>121</v>
      </c>
    </row>
    <row r="211" spans="2:65" s="1" customFormat="1" ht="33" customHeight="1">
      <c r="B211" s="122"/>
      <c r="C211" s="123" t="s">
        <v>410</v>
      </c>
      <c r="D211" s="123" t="s">
        <v>122</v>
      </c>
      <c r="E211" s="124" t="s">
        <v>504</v>
      </c>
      <c r="F211" s="125" t="s">
        <v>411</v>
      </c>
      <c r="G211" s="126" t="s">
        <v>209</v>
      </c>
      <c r="H211" s="127">
        <v>88.605000000000004</v>
      </c>
      <c r="I211" s="128"/>
      <c r="J211" s="128">
        <f>ROUND(I211*H211,2)</f>
        <v>0</v>
      </c>
      <c r="K211" s="129"/>
      <c r="L211" s="28"/>
      <c r="M211" s="130" t="s">
        <v>1</v>
      </c>
      <c r="N211" s="131" t="s">
        <v>35</v>
      </c>
      <c r="O211" s="132">
        <v>0</v>
      </c>
      <c r="P211" s="132">
        <f>O211*H211</f>
        <v>0</v>
      </c>
      <c r="Q211" s="132">
        <v>0</v>
      </c>
      <c r="R211" s="132">
        <f>Q211*H211</f>
        <v>0</v>
      </c>
      <c r="S211" s="132">
        <v>0</v>
      </c>
      <c r="T211" s="133">
        <f>S211*H211</f>
        <v>0</v>
      </c>
      <c r="AR211" s="134" t="s">
        <v>134</v>
      </c>
      <c r="AT211" s="134" t="s">
        <v>122</v>
      </c>
      <c r="AU211" s="134" t="s">
        <v>80</v>
      </c>
      <c r="AY211" s="16" t="s">
        <v>121</v>
      </c>
      <c r="BE211" s="135">
        <f>IF(N211="základní",J211,0)</f>
        <v>0</v>
      </c>
      <c r="BF211" s="135">
        <f>IF(N211="snížená",J211,0)</f>
        <v>0</v>
      </c>
      <c r="BG211" s="135">
        <f>IF(N211="zákl. přenesená",J211,0)</f>
        <v>0</v>
      </c>
      <c r="BH211" s="135">
        <f>IF(N211="sníž. přenesená",J211,0)</f>
        <v>0</v>
      </c>
      <c r="BI211" s="135">
        <f>IF(N211="nulová",J211,0)</f>
        <v>0</v>
      </c>
      <c r="BJ211" s="16" t="s">
        <v>78</v>
      </c>
      <c r="BK211" s="135">
        <f>ROUND(I211*H211,2)</f>
        <v>0</v>
      </c>
      <c r="BL211" s="16" t="s">
        <v>134</v>
      </c>
      <c r="BM211" s="134" t="s">
        <v>412</v>
      </c>
    </row>
    <row r="212" spans="2:65" s="1" customFormat="1" ht="37.9" customHeight="1">
      <c r="B212" s="122"/>
      <c r="C212" s="123" t="s">
        <v>413</v>
      </c>
      <c r="D212" s="123" t="s">
        <v>122</v>
      </c>
      <c r="E212" s="124" t="s">
        <v>414</v>
      </c>
      <c r="F212" s="125" t="s">
        <v>415</v>
      </c>
      <c r="G212" s="126" t="s">
        <v>209</v>
      </c>
      <c r="H212" s="127">
        <v>110.901</v>
      </c>
      <c r="I212" s="128"/>
      <c r="J212" s="128">
        <f>ROUND(I212*H212,2)</f>
        <v>0</v>
      </c>
      <c r="K212" s="129"/>
      <c r="L212" s="28"/>
      <c r="M212" s="130" t="s">
        <v>1</v>
      </c>
      <c r="N212" s="131" t="s">
        <v>35</v>
      </c>
      <c r="O212" s="132">
        <v>0</v>
      </c>
      <c r="P212" s="132">
        <f>O212*H212</f>
        <v>0</v>
      </c>
      <c r="Q212" s="132">
        <v>0</v>
      </c>
      <c r="R212" s="132">
        <f>Q212*H212</f>
        <v>0</v>
      </c>
      <c r="S212" s="132">
        <v>0</v>
      </c>
      <c r="T212" s="133">
        <f>S212*H212</f>
        <v>0</v>
      </c>
      <c r="AR212" s="134" t="s">
        <v>134</v>
      </c>
      <c r="AT212" s="134" t="s">
        <v>122</v>
      </c>
      <c r="AU212" s="134" t="s">
        <v>80</v>
      </c>
      <c r="AY212" s="16" t="s">
        <v>121</v>
      </c>
      <c r="BE212" s="135">
        <f>IF(N212="základní",J212,0)</f>
        <v>0</v>
      </c>
      <c r="BF212" s="135">
        <f>IF(N212="snížená",J212,0)</f>
        <v>0</v>
      </c>
      <c r="BG212" s="135">
        <f>IF(N212="zákl. přenesená",J212,0)</f>
        <v>0</v>
      </c>
      <c r="BH212" s="135">
        <f>IF(N212="sníž. přenesená",J212,0)</f>
        <v>0</v>
      </c>
      <c r="BI212" s="135">
        <f>IF(N212="nulová",J212,0)</f>
        <v>0</v>
      </c>
      <c r="BJ212" s="16" t="s">
        <v>78</v>
      </c>
      <c r="BK212" s="135">
        <f>ROUND(I212*H212,2)</f>
        <v>0</v>
      </c>
      <c r="BL212" s="16" t="s">
        <v>134</v>
      </c>
      <c r="BM212" s="134" t="s">
        <v>416</v>
      </c>
    </row>
    <row r="213" spans="2:65" s="10" customFormat="1" ht="22.9" customHeight="1">
      <c r="B213" s="113"/>
      <c r="D213" s="114" t="s">
        <v>69</v>
      </c>
      <c r="E213" s="144" t="s">
        <v>417</v>
      </c>
      <c r="F213" s="144" t="s">
        <v>418</v>
      </c>
      <c r="J213" s="145">
        <f>BK213</f>
        <v>0</v>
      </c>
      <c r="L213" s="113"/>
      <c r="M213" s="117"/>
      <c r="P213" s="118">
        <f>P214</f>
        <v>26.300076000000001</v>
      </c>
      <c r="R213" s="118">
        <f>R214</f>
        <v>0</v>
      </c>
      <c r="T213" s="119">
        <f>T214</f>
        <v>0</v>
      </c>
      <c r="AR213" s="114" t="s">
        <v>78</v>
      </c>
      <c r="AT213" s="120" t="s">
        <v>69</v>
      </c>
      <c r="AU213" s="120" t="s">
        <v>78</v>
      </c>
      <c r="AY213" s="114" t="s">
        <v>121</v>
      </c>
      <c r="BK213" s="121">
        <f>BK214</f>
        <v>0</v>
      </c>
    </row>
    <row r="214" spans="2:65" s="1" customFormat="1" ht="33" customHeight="1">
      <c r="B214" s="122"/>
      <c r="C214" s="123" t="s">
        <v>419</v>
      </c>
      <c r="D214" s="123" t="s">
        <v>122</v>
      </c>
      <c r="E214" s="124" t="s">
        <v>420</v>
      </c>
      <c r="F214" s="125" t="s">
        <v>421</v>
      </c>
      <c r="G214" s="126" t="s">
        <v>209</v>
      </c>
      <c r="H214" s="127">
        <v>398.48599999999999</v>
      </c>
      <c r="I214" s="128"/>
      <c r="J214" s="128">
        <f>ROUND(I214*H214,2)</f>
        <v>0</v>
      </c>
      <c r="K214" s="129"/>
      <c r="L214" s="28"/>
      <c r="M214" s="136" t="s">
        <v>1</v>
      </c>
      <c r="N214" s="137" t="s">
        <v>35</v>
      </c>
      <c r="O214" s="138">
        <v>6.6000000000000003E-2</v>
      </c>
      <c r="P214" s="138">
        <f>O214*H214</f>
        <v>26.300076000000001</v>
      </c>
      <c r="Q214" s="138">
        <v>0</v>
      </c>
      <c r="R214" s="138">
        <f>Q214*H214</f>
        <v>0</v>
      </c>
      <c r="S214" s="138">
        <v>0</v>
      </c>
      <c r="T214" s="139">
        <f>S214*H214</f>
        <v>0</v>
      </c>
      <c r="AR214" s="134" t="s">
        <v>134</v>
      </c>
      <c r="AT214" s="134" t="s">
        <v>122</v>
      </c>
      <c r="AU214" s="134" t="s">
        <v>80</v>
      </c>
      <c r="AY214" s="16" t="s">
        <v>121</v>
      </c>
      <c r="BE214" s="135">
        <f>IF(N214="základní",J214,0)</f>
        <v>0</v>
      </c>
      <c r="BF214" s="135">
        <f>IF(N214="snížená",J214,0)</f>
        <v>0</v>
      </c>
      <c r="BG214" s="135">
        <f>IF(N214="zákl. přenesená",J214,0)</f>
        <v>0</v>
      </c>
      <c r="BH214" s="135">
        <f>IF(N214="sníž. přenesená",J214,0)</f>
        <v>0</v>
      </c>
      <c r="BI214" s="135">
        <f>IF(N214="nulová",J214,0)</f>
        <v>0</v>
      </c>
      <c r="BJ214" s="16" t="s">
        <v>78</v>
      </c>
      <c r="BK214" s="135">
        <f>ROUND(I214*H214,2)</f>
        <v>0</v>
      </c>
      <c r="BL214" s="16" t="s">
        <v>134</v>
      </c>
      <c r="BM214" s="134" t="s">
        <v>422</v>
      </c>
    </row>
    <row r="215" spans="2:65" s="1" customFormat="1" ht="6.95" customHeight="1">
      <c r="B215" s="40"/>
      <c r="C215" s="41"/>
      <c r="D215" s="41"/>
      <c r="E215" s="41"/>
      <c r="F215" s="41"/>
      <c r="G215" s="41"/>
      <c r="H215" s="41"/>
      <c r="I215" s="41"/>
      <c r="J215" s="41"/>
      <c r="K215" s="41"/>
      <c r="L215" s="28"/>
    </row>
  </sheetData>
  <autoFilter ref="C122:K214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55"/>
  <sheetViews>
    <sheetView showGridLines="0" topLeftCell="A118" workbookViewId="0">
      <selection activeCell="I125" sqref="I125:I15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4" t="s">
        <v>5</v>
      </c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6" t="s">
        <v>86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2:46" ht="24.95" customHeight="1">
      <c r="B4" s="19"/>
      <c r="D4" s="20" t="s">
        <v>96</v>
      </c>
      <c r="L4" s="19"/>
      <c r="M4" s="84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09" t="str">
        <f>'Rekapitulace stavby'!K6</f>
        <v>Oprava MK pod Bílou Horou</v>
      </c>
      <c r="F7" s="210"/>
      <c r="G7" s="210"/>
      <c r="H7" s="210"/>
      <c r="L7" s="19"/>
    </row>
    <row r="8" spans="2:46" s="1" customFormat="1" ht="12" customHeight="1">
      <c r="B8" s="28"/>
      <c r="D8" s="25" t="s">
        <v>97</v>
      </c>
      <c r="L8" s="28"/>
    </row>
    <row r="9" spans="2:46" s="1" customFormat="1" ht="16.5" customHeight="1">
      <c r="B9" s="28"/>
      <c r="E9" s="199" t="s">
        <v>423</v>
      </c>
      <c r="F9" s="208"/>
      <c r="G9" s="208"/>
      <c r="H9" s="208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7. 7. 2025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24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25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183" t="str">
        <f>'Rekapitulace stavby'!E14</f>
        <v xml:space="preserve"> </v>
      </c>
      <c r="F18" s="183"/>
      <c r="G18" s="183"/>
      <c r="H18" s="183"/>
      <c r="I18" s="25" t="s">
        <v>24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26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24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27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24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29</v>
      </c>
      <c r="L26" s="28"/>
    </row>
    <row r="27" spans="2:12" s="7" customFormat="1" ht="16.5" customHeight="1">
      <c r="B27" s="85"/>
      <c r="E27" s="185" t="s">
        <v>1</v>
      </c>
      <c r="F27" s="185"/>
      <c r="G27" s="185"/>
      <c r="H27" s="185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30</v>
      </c>
      <c r="J30" s="62">
        <f>ROUND(J122,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>
      <c r="B33" s="28"/>
      <c r="D33" s="51" t="s">
        <v>34</v>
      </c>
      <c r="E33" s="25" t="s">
        <v>35</v>
      </c>
      <c r="F33" s="87">
        <f>ROUND((SUM(BE122:BE154)),  2)</f>
        <v>0</v>
      </c>
      <c r="I33" s="88">
        <v>0.21</v>
      </c>
      <c r="J33" s="87">
        <f>ROUND(((SUM(BE122:BE154))*I33),  2)</f>
        <v>0</v>
      </c>
      <c r="L33" s="28"/>
    </row>
    <row r="34" spans="2:12" s="1" customFormat="1" ht="14.45" customHeight="1">
      <c r="B34" s="28"/>
      <c r="E34" s="25" t="s">
        <v>36</v>
      </c>
      <c r="F34" s="87">
        <f>ROUND((SUM(BF122:BF154)),  2)</f>
        <v>0</v>
      </c>
      <c r="I34" s="88">
        <v>0.12</v>
      </c>
      <c r="J34" s="87">
        <f>ROUND(((SUM(BF122:BF154))*I34),  2)</f>
        <v>0</v>
      </c>
      <c r="L34" s="28"/>
    </row>
    <row r="35" spans="2:12" s="1" customFormat="1" ht="14.45" hidden="1" customHeight="1">
      <c r="B35" s="28"/>
      <c r="E35" s="25" t="s">
        <v>37</v>
      </c>
      <c r="F35" s="87">
        <f>ROUND((SUM(BG122:BG154)),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5" t="s">
        <v>38</v>
      </c>
      <c r="F36" s="87">
        <f>ROUND((SUM(BH122:BH154)),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5" t="s">
        <v>39</v>
      </c>
      <c r="F37" s="87">
        <f>ROUND((SUM(BI122:BI154)),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40</v>
      </c>
      <c r="E39" s="53"/>
      <c r="F39" s="53"/>
      <c r="G39" s="91" t="s">
        <v>41</v>
      </c>
      <c r="H39" s="92" t="s">
        <v>42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45</v>
      </c>
      <c r="E61" s="30"/>
      <c r="F61" s="95" t="s">
        <v>46</v>
      </c>
      <c r="G61" s="39" t="s">
        <v>45</v>
      </c>
      <c r="H61" s="30"/>
      <c r="I61" s="30"/>
      <c r="J61" s="96" t="s">
        <v>46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45</v>
      </c>
      <c r="E76" s="30"/>
      <c r="F76" s="95" t="s">
        <v>46</v>
      </c>
      <c r="G76" s="39" t="s">
        <v>45</v>
      </c>
      <c r="H76" s="30"/>
      <c r="I76" s="30"/>
      <c r="J76" s="96" t="s">
        <v>46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hidden="1" customHeight="1">
      <c r="B82" s="28"/>
      <c r="C82" s="20" t="s">
        <v>99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5" t="s">
        <v>14</v>
      </c>
      <c r="L84" s="28"/>
    </row>
    <row r="85" spans="2:47" s="1" customFormat="1" ht="16.5" hidden="1" customHeight="1">
      <c r="B85" s="28"/>
      <c r="E85" s="209" t="str">
        <f>E7</f>
        <v>Oprava MK pod Bílou Horou</v>
      </c>
      <c r="F85" s="210"/>
      <c r="G85" s="210"/>
      <c r="H85" s="210"/>
      <c r="L85" s="28"/>
    </row>
    <row r="86" spans="2:47" s="1" customFormat="1" ht="12" hidden="1" customHeight="1">
      <c r="B86" s="28"/>
      <c r="C86" s="25" t="s">
        <v>97</v>
      </c>
      <c r="L86" s="28"/>
    </row>
    <row r="87" spans="2:47" s="1" customFormat="1" ht="16.5" hidden="1" customHeight="1">
      <c r="B87" s="28"/>
      <c r="E87" s="199" t="str">
        <f>E9</f>
        <v>SO 03 - Nový chodník</v>
      </c>
      <c r="F87" s="208"/>
      <c r="G87" s="208"/>
      <c r="H87" s="208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5" t="s">
        <v>18</v>
      </c>
      <c r="F89" s="23" t="str">
        <f>F12</f>
        <v xml:space="preserve"> </v>
      </c>
      <c r="I89" s="25" t="s">
        <v>20</v>
      </c>
      <c r="J89" s="48" t="str">
        <f>IF(J12="","",J12)</f>
        <v>7. 7. 2025</v>
      </c>
      <c r="L89" s="28"/>
    </row>
    <row r="90" spans="2:47" s="1" customFormat="1" ht="6.95" hidden="1" customHeight="1">
      <c r="B90" s="28"/>
      <c r="L90" s="28"/>
    </row>
    <row r="91" spans="2:47" s="1" customFormat="1" ht="15.2" hidden="1" customHeight="1">
      <c r="B91" s="28"/>
      <c r="C91" s="25" t="s">
        <v>22</v>
      </c>
      <c r="F91" s="23" t="str">
        <f>E15</f>
        <v xml:space="preserve"> </v>
      </c>
      <c r="I91" s="25" t="s">
        <v>26</v>
      </c>
      <c r="J91" s="26" t="str">
        <f>E21</f>
        <v xml:space="preserve"> </v>
      </c>
      <c r="L91" s="28"/>
    </row>
    <row r="92" spans="2:47" s="1" customFormat="1" ht="15.2" hidden="1" customHeight="1">
      <c r="B92" s="28"/>
      <c r="C92" s="25" t="s">
        <v>25</v>
      </c>
      <c r="F92" s="23" t="str">
        <f>IF(E18="","",E18)</f>
        <v xml:space="preserve"> </v>
      </c>
      <c r="I92" s="25" t="s">
        <v>27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97" t="s">
        <v>100</v>
      </c>
      <c r="D94" s="89"/>
      <c r="E94" s="89"/>
      <c r="F94" s="89"/>
      <c r="G94" s="89"/>
      <c r="H94" s="89"/>
      <c r="I94" s="89"/>
      <c r="J94" s="98" t="s">
        <v>101</v>
      </c>
      <c r="K94" s="89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99" t="s">
        <v>102</v>
      </c>
      <c r="J96" s="62">
        <f>J122</f>
        <v>0</v>
      </c>
      <c r="L96" s="28"/>
      <c r="AU96" s="16" t="s">
        <v>103</v>
      </c>
    </row>
    <row r="97" spans="2:12" s="8" customFormat="1" ht="24.95" hidden="1" customHeight="1">
      <c r="B97" s="100"/>
      <c r="D97" s="101" t="s">
        <v>142</v>
      </c>
      <c r="E97" s="102"/>
      <c r="F97" s="102"/>
      <c r="G97" s="102"/>
      <c r="H97" s="102"/>
      <c r="I97" s="102"/>
      <c r="J97" s="103">
        <f>J123</f>
        <v>0</v>
      </c>
      <c r="L97" s="100"/>
    </row>
    <row r="98" spans="2:12" s="11" customFormat="1" ht="19.899999999999999" hidden="1" customHeight="1">
      <c r="B98" s="140"/>
      <c r="D98" s="141" t="s">
        <v>143</v>
      </c>
      <c r="E98" s="142"/>
      <c r="F98" s="142"/>
      <c r="G98" s="142"/>
      <c r="H98" s="142"/>
      <c r="I98" s="142"/>
      <c r="J98" s="143">
        <f>J124</f>
        <v>0</v>
      </c>
      <c r="L98" s="140"/>
    </row>
    <row r="99" spans="2:12" s="11" customFormat="1" ht="19.899999999999999" hidden="1" customHeight="1">
      <c r="B99" s="140"/>
      <c r="D99" s="141" t="s">
        <v>144</v>
      </c>
      <c r="E99" s="142"/>
      <c r="F99" s="142"/>
      <c r="G99" s="142"/>
      <c r="H99" s="142"/>
      <c r="I99" s="142"/>
      <c r="J99" s="143">
        <f>J131</f>
        <v>0</v>
      </c>
      <c r="L99" s="140"/>
    </row>
    <row r="100" spans="2:12" s="11" customFormat="1" ht="19.899999999999999" hidden="1" customHeight="1">
      <c r="B100" s="140"/>
      <c r="D100" s="141" t="s">
        <v>146</v>
      </c>
      <c r="E100" s="142"/>
      <c r="F100" s="142"/>
      <c r="G100" s="142"/>
      <c r="H100" s="142"/>
      <c r="I100" s="142"/>
      <c r="J100" s="143">
        <f>J141</f>
        <v>0</v>
      </c>
      <c r="L100" s="140"/>
    </row>
    <row r="101" spans="2:12" s="11" customFormat="1" ht="19.899999999999999" hidden="1" customHeight="1">
      <c r="B101" s="140"/>
      <c r="D101" s="141" t="s">
        <v>147</v>
      </c>
      <c r="E101" s="142"/>
      <c r="F101" s="142"/>
      <c r="G101" s="142"/>
      <c r="H101" s="142"/>
      <c r="I101" s="142"/>
      <c r="J101" s="143">
        <f>J147</f>
        <v>0</v>
      </c>
      <c r="L101" s="140"/>
    </row>
    <row r="102" spans="2:12" s="11" customFormat="1" ht="19.899999999999999" hidden="1" customHeight="1">
      <c r="B102" s="140"/>
      <c r="D102" s="141" t="s">
        <v>148</v>
      </c>
      <c r="E102" s="142"/>
      <c r="F102" s="142"/>
      <c r="G102" s="142"/>
      <c r="H102" s="142"/>
      <c r="I102" s="142"/>
      <c r="J102" s="143">
        <f>J153</f>
        <v>0</v>
      </c>
      <c r="L102" s="140"/>
    </row>
    <row r="103" spans="2:12" s="1" customFormat="1" ht="21.75" hidden="1" customHeight="1">
      <c r="B103" s="28"/>
      <c r="L103" s="28"/>
    </row>
    <row r="104" spans="2:12" s="1" customFormat="1" ht="6.95" hidden="1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8"/>
    </row>
    <row r="105" spans="2:12" hidden="1"/>
    <row r="106" spans="2:12" hidden="1"/>
    <row r="107" spans="2:12" hidden="1"/>
    <row r="108" spans="2:12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8"/>
    </row>
    <row r="109" spans="2:12" s="1" customFormat="1" ht="24.95" customHeight="1">
      <c r="B109" s="28"/>
      <c r="C109" s="20" t="s">
        <v>105</v>
      </c>
      <c r="L109" s="28"/>
    </row>
    <row r="110" spans="2:12" s="1" customFormat="1" ht="6.95" customHeight="1">
      <c r="B110" s="28"/>
      <c r="L110" s="28"/>
    </row>
    <row r="111" spans="2:12" s="1" customFormat="1" ht="12" customHeight="1">
      <c r="B111" s="28"/>
      <c r="C111" s="25" t="s">
        <v>14</v>
      </c>
      <c r="L111" s="28"/>
    </row>
    <row r="112" spans="2:12" s="1" customFormat="1" ht="16.5" customHeight="1">
      <c r="B112" s="28"/>
      <c r="E112" s="209" t="str">
        <f>E7</f>
        <v>Oprava MK pod Bílou Horou</v>
      </c>
      <c r="F112" s="210"/>
      <c r="G112" s="210"/>
      <c r="H112" s="210"/>
      <c r="L112" s="28"/>
    </row>
    <row r="113" spans="2:65" s="1" customFormat="1" ht="12" customHeight="1">
      <c r="B113" s="28"/>
      <c r="C113" s="25" t="s">
        <v>97</v>
      </c>
      <c r="L113" s="28"/>
    </row>
    <row r="114" spans="2:65" s="1" customFormat="1" ht="16.5" customHeight="1">
      <c r="B114" s="28"/>
      <c r="E114" s="199" t="str">
        <f>E9</f>
        <v>SO 03 - Nový chodník</v>
      </c>
      <c r="F114" s="208"/>
      <c r="G114" s="208"/>
      <c r="H114" s="208"/>
      <c r="L114" s="28"/>
    </row>
    <row r="115" spans="2:65" s="1" customFormat="1" ht="6.95" customHeight="1">
      <c r="B115" s="28"/>
      <c r="L115" s="28"/>
    </row>
    <row r="116" spans="2:65" s="1" customFormat="1" ht="12" customHeight="1">
      <c r="B116" s="28"/>
      <c r="C116" s="25" t="s">
        <v>18</v>
      </c>
      <c r="F116" s="23" t="str">
        <f>F12</f>
        <v xml:space="preserve"> </v>
      </c>
      <c r="I116" s="25" t="s">
        <v>20</v>
      </c>
      <c r="J116" s="48" t="str">
        <f>IF(J12="","",J12)</f>
        <v>7. 7. 2025</v>
      </c>
      <c r="L116" s="28"/>
    </row>
    <row r="117" spans="2:65" s="1" customFormat="1" ht="6.95" customHeight="1">
      <c r="B117" s="28"/>
      <c r="L117" s="28"/>
    </row>
    <row r="118" spans="2:65" s="1" customFormat="1" ht="15.2" customHeight="1">
      <c r="B118" s="28"/>
      <c r="C118" s="25" t="s">
        <v>22</v>
      </c>
      <c r="F118" s="23" t="str">
        <f>E15</f>
        <v xml:space="preserve"> </v>
      </c>
      <c r="I118" s="25" t="s">
        <v>26</v>
      </c>
      <c r="J118" s="26" t="str">
        <f>E21</f>
        <v xml:space="preserve"> </v>
      </c>
      <c r="L118" s="28"/>
    </row>
    <row r="119" spans="2:65" s="1" customFormat="1" ht="15.2" customHeight="1">
      <c r="B119" s="28"/>
      <c r="C119" s="25" t="s">
        <v>25</v>
      </c>
      <c r="F119" s="23" t="str">
        <f>IF(E18="","",E18)</f>
        <v xml:space="preserve"> </v>
      </c>
      <c r="I119" s="25" t="s">
        <v>27</v>
      </c>
      <c r="J119" s="26" t="str">
        <f>E24</f>
        <v xml:space="preserve"> </v>
      </c>
      <c r="L119" s="28"/>
    </row>
    <row r="120" spans="2:65" s="1" customFormat="1" ht="10.35" customHeight="1">
      <c r="B120" s="28"/>
      <c r="L120" s="28"/>
    </row>
    <row r="121" spans="2:65" s="9" customFormat="1" ht="29.25" customHeight="1">
      <c r="B121" s="104"/>
      <c r="C121" s="105" t="s">
        <v>106</v>
      </c>
      <c r="D121" s="106" t="s">
        <v>55</v>
      </c>
      <c r="E121" s="106" t="s">
        <v>51</v>
      </c>
      <c r="F121" s="106" t="s">
        <v>52</v>
      </c>
      <c r="G121" s="106" t="s">
        <v>107</v>
      </c>
      <c r="H121" s="106" t="s">
        <v>108</v>
      </c>
      <c r="I121" s="106" t="s">
        <v>109</v>
      </c>
      <c r="J121" s="107" t="s">
        <v>101</v>
      </c>
      <c r="K121" s="108" t="s">
        <v>110</v>
      </c>
      <c r="L121" s="104"/>
      <c r="M121" s="55" t="s">
        <v>1</v>
      </c>
      <c r="N121" s="56" t="s">
        <v>34</v>
      </c>
      <c r="O121" s="56" t="s">
        <v>111</v>
      </c>
      <c r="P121" s="56" t="s">
        <v>112</v>
      </c>
      <c r="Q121" s="56" t="s">
        <v>113</v>
      </c>
      <c r="R121" s="56" t="s">
        <v>114</v>
      </c>
      <c r="S121" s="56" t="s">
        <v>115</v>
      </c>
      <c r="T121" s="57" t="s">
        <v>116</v>
      </c>
    </row>
    <row r="122" spans="2:65" s="1" customFormat="1" ht="22.9" customHeight="1">
      <c r="B122" s="28"/>
      <c r="C122" s="60" t="s">
        <v>117</v>
      </c>
      <c r="J122" s="109">
        <f>BK122</f>
        <v>0</v>
      </c>
      <c r="L122" s="28"/>
      <c r="M122" s="58"/>
      <c r="N122" s="49"/>
      <c r="O122" s="49"/>
      <c r="P122" s="110">
        <f>P123</f>
        <v>106.375131</v>
      </c>
      <c r="Q122" s="49"/>
      <c r="R122" s="110">
        <f>R123</f>
        <v>53.903191999999997</v>
      </c>
      <c r="S122" s="49"/>
      <c r="T122" s="111">
        <f>T123</f>
        <v>48.860000000000007</v>
      </c>
      <c r="AT122" s="16" t="s">
        <v>69</v>
      </c>
      <c r="AU122" s="16" t="s">
        <v>103</v>
      </c>
      <c r="BK122" s="112">
        <f>BK123</f>
        <v>0</v>
      </c>
    </row>
    <row r="123" spans="2:65" s="10" customFormat="1" ht="25.9" customHeight="1">
      <c r="B123" s="113"/>
      <c r="D123" s="114" t="s">
        <v>69</v>
      </c>
      <c r="E123" s="115" t="s">
        <v>149</v>
      </c>
      <c r="F123" s="115" t="s">
        <v>150</v>
      </c>
      <c r="J123" s="116">
        <f>BK123</f>
        <v>0</v>
      </c>
      <c r="L123" s="113"/>
      <c r="M123" s="117"/>
      <c r="P123" s="118">
        <f>P124+P131+P141+P147+P153</f>
        <v>106.375131</v>
      </c>
      <c r="R123" s="118">
        <f>R124+R131+R141+R147+R153</f>
        <v>53.903191999999997</v>
      </c>
      <c r="T123" s="119">
        <f>T124+T131+T141+T147+T153</f>
        <v>48.860000000000007</v>
      </c>
      <c r="AR123" s="114" t="s">
        <v>78</v>
      </c>
      <c r="AT123" s="120" t="s">
        <v>69</v>
      </c>
      <c r="AU123" s="120" t="s">
        <v>70</v>
      </c>
      <c r="AY123" s="114" t="s">
        <v>121</v>
      </c>
      <c r="BK123" s="121">
        <f>BK124+BK131+BK141+BK147+BK153</f>
        <v>0</v>
      </c>
    </row>
    <row r="124" spans="2:65" s="10" customFormat="1" ht="22.9" customHeight="1">
      <c r="B124" s="113"/>
      <c r="D124" s="114" t="s">
        <v>69</v>
      </c>
      <c r="E124" s="144" t="s">
        <v>78</v>
      </c>
      <c r="F124" s="144" t="s">
        <v>151</v>
      </c>
      <c r="J124" s="145">
        <f>BK124</f>
        <v>0</v>
      </c>
      <c r="L124" s="113"/>
      <c r="M124" s="117"/>
      <c r="P124" s="118">
        <f>SUM(P125:P130)</f>
        <v>18.419999999999998</v>
      </c>
      <c r="R124" s="118">
        <f>SUM(R125:R130)</f>
        <v>0</v>
      </c>
      <c r="T124" s="119">
        <f>SUM(T125:T130)</f>
        <v>48.860000000000007</v>
      </c>
      <c r="AR124" s="114" t="s">
        <v>78</v>
      </c>
      <c r="AT124" s="120" t="s">
        <v>69</v>
      </c>
      <c r="AU124" s="120" t="s">
        <v>78</v>
      </c>
      <c r="AY124" s="114" t="s">
        <v>121</v>
      </c>
      <c r="BK124" s="121">
        <f>SUM(BK125:BK130)</f>
        <v>0</v>
      </c>
    </row>
    <row r="125" spans="2:65" s="1" customFormat="1" ht="33" customHeight="1">
      <c r="B125" s="122"/>
      <c r="C125" s="123" t="s">
        <v>78</v>
      </c>
      <c r="D125" s="123" t="s">
        <v>122</v>
      </c>
      <c r="E125" s="124" t="s">
        <v>424</v>
      </c>
      <c r="F125" s="125" t="s">
        <v>425</v>
      </c>
      <c r="G125" s="126" t="s">
        <v>154</v>
      </c>
      <c r="H125" s="127">
        <v>68</v>
      </c>
      <c r="I125" s="128"/>
      <c r="J125" s="128">
        <f>ROUND(I125*H125,2)</f>
        <v>0</v>
      </c>
      <c r="K125" s="129"/>
      <c r="L125" s="28"/>
      <c r="M125" s="130" t="s">
        <v>1</v>
      </c>
      <c r="N125" s="131" t="s">
        <v>35</v>
      </c>
      <c r="O125" s="132">
        <v>2.4E-2</v>
      </c>
      <c r="P125" s="132">
        <f>O125*H125</f>
        <v>1.6320000000000001</v>
      </c>
      <c r="Q125" s="132">
        <v>0</v>
      </c>
      <c r="R125" s="132">
        <f>Q125*H125</f>
        <v>0</v>
      </c>
      <c r="S125" s="132">
        <v>0.255</v>
      </c>
      <c r="T125" s="133">
        <f>S125*H125</f>
        <v>17.34</v>
      </c>
      <c r="AR125" s="134" t="s">
        <v>134</v>
      </c>
      <c r="AT125" s="134" t="s">
        <v>122</v>
      </c>
      <c r="AU125" s="134" t="s">
        <v>80</v>
      </c>
      <c r="AY125" s="16" t="s">
        <v>121</v>
      </c>
      <c r="BE125" s="135">
        <f>IF(N125="základní",J125,0)</f>
        <v>0</v>
      </c>
      <c r="BF125" s="135">
        <f>IF(N125="snížená",J125,0)</f>
        <v>0</v>
      </c>
      <c r="BG125" s="135">
        <f>IF(N125="zákl. přenesená",J125,0)</f>
        <v>0</v>
      </c>
      <c r="BH125" s="135">
        <f>IF(N125="sníž. přenesená",J125,0)</f>
        <v>0</v>
      </c>
      <c r="BI125" s="135">
        <f>IF(N125="nulová",J125,0)</f>
        <v>0</v>
      </c>
      <c r="BJ125" s="16" t="s">
        <v>78</v>
      </c>
      <c r="BK125" s="135">
        <f>ROUND(I125*H125,2)</f>
        <v>0</v>
      </c>
      <c r="BL125" s="16" t="s">
        <v>134</v>
      </c>
      <c r="BM125" s="134" t="s">
        <v>426</v>
      </c>
    </row>
    <row r="126" spans="2:65" s="12" customFormat="1">
      <c r="B126" s="146"/>
      <c r="D126" s="147" t="s">
        <v>159</v>
      </c>
      <c r="E126" s="148" t="s">
        <v>1</v>
      </c>
      <c r="F126" s="149" t="s">
        <v>427</v>
      </c>
      <c r="H126" s="150">
        <v>68</v>
      </c>
      <c r="L126" s="146"/>
      <c r="M126" s="151"/>
      <c r="T126" s="152"/>
      <c r="AT126" s="148" t="s">
        <v>159</v>
      </c>
      <c r="AU126" s="148" t="s">
        <v>80</v>
      </c>
      <c r="AV126" s="12" t="s">
        <v>80</v>
      </c>
      <c r="AW126" s="12" t="s">
        <v>28</v>
      </c>
      <c r="AX126" s="12" t="s">
        <v>78</v>
      </c>
      <c r="AY126" s="148" t="s">
        <v>121</v>
      </c>
    </row>
    <row r="127" spans="2:65" s="1" customFormat="1" ht="33" customHeight="1">
      <c r="B127" s="122"/>
      <c r="C127" s="123" t="s">
        <v>80</v>
      </c>
      <c r="D127" s="123" t="s">
        <v>122</v>
      </c>
      <c r="E127" s="124" t="s">
        <v>428</v>
      </c>
      <c r="F127" s="125" t="s">
        <v>429</v>
      </c>
      <c r="G127" s="126" t="s">
        <v>154</v>
      </c>
      <c r="H127" s="127">
        <v>68</v>
      </c>
      <c r="I127" s="128"/>
      <c r="J127" s="128">
        <f>ROUND(I127*H127,2)</f>
        <v>0</v>
      </c>
      <c r="K127" s="129"/>
      <c r="L127" s="28"/>
      <c r="M127" s="130" t="s">
        <v>1</v>
      </c>
      <c r="N127" s="131" t="s">
        <v>35</v>
      </c>
      <c r="O127" s="132">
        <v>0.16600000000000001</v>
      </c>
      <c r="P127" s="132">
        <f>O127*H127</f>
        <v>11.288</v>
      </c>
      <c r="Q127" s="132">
        <v>0</v>
      </c>
      <c r="R127" s="132">
        <f>Q127*H127</f>
        <v>0</v>
      </c>
      <c r="S127" s="132">
        <v>0.44</v>
      </c>
      <c r="T127" s="133">
        <f>S127*H127</f>
        <v>29.92</v>
      </c>
      <c r="AR127" s="134" t="s">
        <v>134</v>
      </c>
      <c r="AT127" s="134" t="s">
        <v>122</v>
      </c>
      <c r="AU127" s="134" t="s">
        <v>80</v>
      </c>
      <c r="AY127" s="16" t="s">
        <v>121</v>
      </c>
      <c r="BE127" s="135">
        <f>IF(N127="základní",J127,0)</f>
        <v>0</v>
      </c>
      <c r="BF127" s="135">
        <f>IF(N127="snížená",J127,0)</f>
        <v>0</v>
      </c>
      <c r="BG127" s="135">
        <f>IF(N127="zákl. přenesená",J127,0)</f>
        <v>0</v>
      </c>
      <c r="BH127" s="135">
        <f>IF(N127="sníž. přenesená",J127,0)</f>
        <v>0</v>
      </c>
      <c r="BI127" s="135">
        <f>IF(N127="nulová",J127,0)</f>
        <v>0</v>
      </c>
      <c r="BJ127" s="16" t="s">
        <v>78</v>
      </c>
      <c r="BK127" s="135">
        <f>ROUND(I127*H127,2)</f>
        <v>0</v>
      </c>
      <c r="BL127" s="16" t="s">
        <v>134</v>
      </c>
      <c r="BM127" s="134" t="s">
        <v>430</v>
      </c>
    </row>
    <row r="128" spans="2:65" s="1" customFormat="1" ht="16.5" customHeight="1">
      <c r="B128" s="122"/>
      <c r="C128" s="123" t="s">
        <v>130</v>
      </c>
      <c r="D128" s="123" t="s">
        <v>122</v>
      </c>
      <c r="E128" s="124" t="s">
        <v>431</v>
      </c>
      <c r="F128" s="125" t="s">
        <v>432</v>
      </c>
      <c r="G128" s="126" t="s">
        <v>169</v>
      </c>
      <c r="H128" s="127">
        <v>40</v>
      </c>
      <c r="I128" s="128"/>
      <c r="J128" s="128">
        <f>ROUND(I128*H128,2)</f>
        <v>0</v>
      </c>
      <c r="K128" s="129"/>
      <c r="L128" s="28"/>
      <c r="M128" s="130" t="s">
        <v>1</v>
      </c>
      <c r="N128" s="131" t="s">
        <v>35</v>
      </c>
      <c r="O128" s="132">
        <v>9.5000000000000001E-2</v>
      </c>
      <c r="P128" s="132">
        <f>O128*H128</f>
        <v>3.8</v>
      </c>
      <c r="Q128" s="132">
        <v>0</v>
      </c>
      <c r="R128" s="132">
        <f>Q128*H128</f>
        <v>0</v>
      </c>
      <c r="S128" s="132">
        <v>0.04</v>
      </c>
      <c r="T128" s="133">
        <f>S128*H128</f>
        <v>1.6</v>
      </c>
      <c r="AR128" s="134" t="s">
        <v>134</v>
      </c>
      <c r="AT128" s="134" t="s">
        <v>122</v>
      </c>
      <c r="AU128" s="134" t="s">
        <v>80</v>
      </c>
      <c r="AY128" s="16" t="s">
        <v>121</v>
      </c>
      <c r="BE128" s="135">
        <f>IF(N128="základní",J128,0)</f>
        <v>0</v>
      </c>
      <c r="BF128" s="135">
        <f>IF(N128="snížená",J128,0)</f>
        <v>0</v>
      </c>
      <c r="BG128" s="135">
        <f>IF(N128="zákl. přenesená",J128,0)</f>
        <v>0</v>
      </c>
      <c r="BH128" s="135">
        <f>IF(N128="sníž. přenesená",J128,0)</f>
        <v>0</v>
      </c>
      <c r="BI128" s="135">
        <f>IF(N128="nulová",J128,0)</f>
        <v>0</v>
      </c>
      <c r="BJ128" s="16" t="s">
        <v>78</v>
      </c>
      <c r="BK128" s="135">
        <f>ROUND(I128*H128,2)</f>
        <v>0</v>
      </c>
      <c r="BL128" s="16" t="s">
        <v>134</v>
      </c>
      <c r="BM128" s="134" t="s">
        <v>433</v>
      </c>
    </row>
    <row r="129" spans="2:65" s="1" customFormat="1" ht="24.2" customHeight="1">
      <c r="B129" s="122"/>
      <c r="C129" s="123" t="s">
        <v>134</v>
      </c>
      <c r="D129" s="123" t="s">
        <v>122</v>
      </c>
      <c r="E129" s="124" t="s">
        <v>434</v>
      </c>
      <c r="F129" s="125" t="s">
        <v>435</v>
      </c>
      <c r="G129" s="126" t="s">
        <v>154</v>
      </c>
      <c r="H129" s="127">
        <v>68</v>
      </c>
      <c r="I129" s="128"/>
      <c r="J129" s="128">
        <f>ROUND(I129*H129,2)</f>
        <v>0</v>
      </c>
      <c r="K129" s="129"/>
      <c r="L129" s="28"/>
      <c r="M129" s="130" t="s">
        <v>1</v>
      </c>
      <c r="N129" s="131" t="s">
        <v>35</v>
      </c>
      <c r="O129" s="132">
        <v>2.5000000000000001E-2</v>
      </c>
      <c r="P129" s="132">
        <f>O129*H129</f>
        <v>1.7000000000000002</v>
      </c>
      <c r="Q129" s="132">
        <v>0</v>
      </c>
      <c r="R129" s="132">
        <f>Q129*H129</f>
        <v>0</v>
      </c>
      <c r="S129" s="132">
        <v>0</v>
      </c>
      <c r="T129" s="133">
        <f>S129*H129</f>
        <v>0</v>
      </c>
      <c r="AR129" s="134" t="s">
        <v>134</v>
      </c>
      <c r="AT129" s="134" t="s">
        <v>122</v>
      </c>
      <c r="AU129" s="134" t="s">
        <v>80</v>
      </c>
      <c r="AY129" s="16" t="s">
        <v>121</v>
      </c>
      <c r="BE129" s="135">
        <f>IF(N129="základní",J129,0)</f>
        <v>0</v>
      </c>
      <c r="BF129" s="135">
        <f>IF(N129="snížená",J129,0)</f>
        <v>0</v>
      </c>
      <c r="BG129" s="135">
        <f>IF(N129="zákl. přenesená",J129,0)</f>
        <v>0</v>
      </c>
      <c r="BH129" s="135">
        <f>IF(N129="sníž. přenesená",J129,0)</f>
        <v>0</v>
      </c>
      <c r="BI129" s="135">
        <f>IF(N129="nulová",J129,0)</f>
        <v>0</v>
      </c>
      <c r="BJ129" s="16" t="s">
        <v>78</v>
      </c>
      <c r="BK129" s="135">
        <f>ROUND(I129*H129,2)</f>
        <v>0</v>
      </c>
      <c r="BL129" s="16" t="s">
        <v>134</v>
      </c>
      <c r="BM129" s="134" t="s">
        <v>436</v>
      </c>
    </row>
    <row r="130" spans="2:65" s="12" customFormat="1">
      <c r="B130" s="146"/>
      <c r="D130" s="147" t="s">
        <v>159</v>
      </c>
      <c r="E130" s="148" t="s">
        <v>1</v>
      </c>
      <c r="F130" s="149" t="s">
        <v>437</v>
      </c>
      <c r="H130" s="150">
        <v>68</v>
      </c>
      <c r="L130" s="146"/>
      <c r="M130" s="151"/>
      <c r="T130" s="152"/>
      <c r="AT130" s="148" t="s">
        <v>159</v>
      </c>
      <c r="AU130" s="148" t="s">
        <v>80</v>
      </c>
      <c r="AV130" s="12" t="s">
        <v>80</v>
      </c>
      <c r="AW130" s="12" t="s">
        <v>28</v>
      </c>
      <c r="AX130" s="12" t="s">
        <v>78</v>
      </c>
      <c r="AY130" s="148" t="s">
        <v>121</v>
      </c>
    </row>
    <row r="131" spans="2:65" s="10" customFormat="1" ht="22.9" customHeight="1">
      <c r="B131" s="113"/>
      <c r="D131" s="114" t="s">
        <v>69</v>
      </c>
      <c r="E131" s="144" t="s">
        <v>120</v>
      </c>
      <c r="F131" s="144" t="s">
        <v>230</v>
      </c>
      <c r="J131" s="145">
        <f>BK131</f>
        <v>0</v>
      </c>
      <c r="L131" s="113"/>
      <c r="M131" s="117"/>
      <c r="P131" s="118">
        <f>SUM(P132:P140)</f>
        <v>47.940000000000005</v>
      </c>
      <c r="R131" s="118">
        <f>SUM(R132:R140)</f>
        <v>46.500031999999997</v>
      </c>
      <c r="T131" s="119">
        <f>SUM(T132:T140)</f>
        <v>0</v>
      </c>
      <c r="AR131" s="114" t="s">
        <v>78</v>
      </c>
      <c r="AT131" s="120" t="s">
        <v>69</v>
      </c>
      <c r="AU131" s="120" t="s">
        <v>78</v>
      </c>
      <c r="AY131" s="114" t="s">
        <v>121</v>
      </c>
      <c r="BK131" s="121">
        <f>SUM(BK132:BK140)</f>
        <v>0</v>
      </c>
    </row>
    <row r="132" spans="2:65" s="1" customFormat="1" ht="21.75" customHeight="1">
      <c r="B132" s="122"/>
      <c r="C132" s="123" t="s">
        <v>120</v>
      </c>
      <c r="D132" s="123" t="s">
        <v>122</v>
      </c>
      <c r="E132" s="124" t="s">
        <v>438</v>
      </c>
      <c r="F132" s="125" t="s">
        <v>439</v>
      </c>
      <c r="G132" s="126" t="s">
        <v>154</v>
      </c>
      <c r="H132" s="127">
        <v>68</v>
      </c>
      <c r="I132" s="128"/>
      <c r="J132" s="128">
        <f>ROUND(I132*H132,2)</f>
        <v>0</v>
      </c>
      <c r="K132" s="129"/>
      <c r="L132" s="28"/>
      <c r="M132" s="130" t="s">
        <v>1</v>
      </c>
      <c r="N132" s="131" t="s">
        <v>35</v>
      </c>
      <c r="O132" s="132">
        <v>0.109</v>
      </c>
      <c r="P132" s="132">
        <f>O132*H132</f>
        <v>7.4119999999999999</v>
      </c>
      <c r="Q132" s="132">
        <v>0.46</v>
      </c>
      <c r="R132" s="132">
        <f>Q132*H132</f>
        <v>31.28</v>
      </c>
      <c r="S132" s="132">
        <v>0</v>
      </c>
      <c r="T132" s="133">
        <f>S132*H132</f>
        <v>0</v>
      </c>
      <c r="AR132" s="134" t="s">
        <v>134</v>
      </c>
      <c r="AT132" s="134" t="s">
        <v>122</v>
      </c>
      <c r="AU132" s="134" t="s">
        <v>80</v>
      </c>
      <c r="AY132" s="16" t="s">
        <v>121</v>
      </c>
      <c r="BE132" s="135">
        <f>IF(N132="základní",J132,0)</f>
        <v>0</v>
      </c>
      <c r="BF132" s="135">
        <f>IF(N132="snížená",J132,0)</f>
        <v>0</v>
      </c>
      <c r="BG132" s="135">
        <f>IF(N132="zákl. přenesená",J132,0)</f>
        <v>0</v>
      </c>
      <c r="BH132" s="135">
        <f>IF(N132="sníž. přenesená",J132,0)</f>
        <v>0</v>
      </c>
      <c r="BI132" s="135">
        <f>IF(N132="nulová",J132,0)</f>
        <v>0</v>
      </c>
      <c r="BJ132" s="16" t="s">
        <v>78</v>
      </c>
      <c r="BK132" s="135">
        <f>ROUND(I132*H132,2)</f>
        <v>0</v>
      </c>
      <c r="BL132" s="16" t="s">
        <v>134</v>
      </c>
      <c r="BM132" s="134" t="s">
        <v>440</v>
      </c>
    </row>
    <row r="133" spans="2:65" s="1" customFormat="1" ht="16.5" customHeight="1">
      <c r="B133" s="122"/>
      <c r="C133" s="123" t="s">
        <v>174</v>
      </c>
      <c r="D133" s="123" t="s">
        <v>122</v>
      </c>
      <c r="E133" s="124" t="s">
        <v>441</v>
      </c>
      <c r="F133" s="125" t="s">
        <v>442</v>
      </c>
      <c r="G133" s="126" t="s">
        <v>177</v>
      </c>
      <c r="H133" s="127">
        <v>2.4</v>
      </c>
      <c r="I133" s="128"/>
      <c r="J133" s="128">
        <f>ROUND(I133*H133,2)</f>
        <v>0</v>
      </c>
      <c r="K133" s="129"/>
      <c r="L133" s="28"/>
      <c r="M133" s="130" t="s">
        <v>1</v>
      </c>
      <c r="N133" s="131" t="s">
        <v>35</v>
      </c>
      <c r="O133" s="132">
        <v>0.96</v>
      </c>
      <c r="P133" s="132">
        <f>O133*H133</f>
        <v>2.3039999999999998</v>
      </c>
      <c r="Q133" s="132">
        <v>0</v>
      </c>
      <c r="R133" s="132">
        <f>Q133*H133</f>
        <v>0</v>
      </c>
      <c r="S133" s="132">
        <v>0</v>
      </c>
      <c r="T133" s="133">
        <f>S133*H133</f>
        <v>0</v>
      </c>
      <c r="AR133" s="134" t="s">
        <v>134</v>
      </c>
      <c r="AT133" s="134" t="s">
        <v>122</v>
      </c>
      <c r="AU133" s="134" t="s">
        <v>80</v>
      </c>
      <c r="AY133" s="16" t="s">
        <v>121</v>
      </c>
      <c r="BE133" s="135">
        <f>IF(N133="základní",J133,0)</f>
        <v>0</v>
      </c>
      <c r="BF133" s="135">
        <f>IF(N133="snížená",J133,0)</f>
        <v>0</v>
      </c>
      <c r="BG133" s="135">
        <f>IF(N133="zákl. přenesená",J133,0)</f>
        <v>0</v>
      </c>
      <c r="BH133" s="135">
        <f>IF(N133="sníž. přenesená",J133,0)</f>
        <v>0</v>
      </c>
      <c r="BI133" s="135">
        <f>IF(N133="nulová",J133,0)</f>
        <v>0</v>
      </c>
      <c r="BJ133" s="16" t="s">
        <v>78</v>
      </c>
      <c r="BK133" s="135">
        <f>ROUND(I133*H133,2)</f>
        <v>0</v>
      </c>
      <c r="BL133" s="16" t="s">
        <v>134</v>
      </c>
      <c r="BM133" s="134" t="s">
        <v>443</v>
      </c>
    </row>
    <row r="134" spans="2:65" s="12" customFormat="1">
      <c r="B134" s="146"/>
      <c r="D134" s="147" t="s">
        <v>159</v>
      </c>
      <c r="E134" s="148" t="s">
        <v>1</v>
      </c>
      <c r="F134" s="149" t="s">
        <v>444</v>
      </c>
      <c r="H134" s="150">
        <v>2.4</v>
      </c>
      <c r="L134" s="146"/>
      <c r="M134" s="151"/>
      <c r="T134" s="152"/>
      <c r="AT134" s="148" t="s">
        <v>159</v>
      </c>
      <c r="AU134" s="148" t="s">
        <v>80</v>
      </c>
      <c r="AV134" s="12" t="s">
        <v>80</v>
      </c>
      <c r="AW134" s="12" t="s">
        <v>28</v>
      </c>
      <c r="AX134" s="12" t="s">
        <v>78</v>
      </c>
      <c r="AY134" s="148" t="s">
        <v>121</v>
      </c>
    </row>
    <row r="135" spans="2:65" s="1" customFormat="1" ht="33" customHeight="1">
      <c r="B135" s="122"/>
      <c r="C135" s="123" t="s">
        <v>180</v>
      </c>
      <c r="D135" s="123" t="s">
        <v>122</v>
      </c>
      <c r="E135" s="124" t="s">
        <v>445</v>
      </c>
      <c r="F135" s="125" t="s">
        <v>446</v>
      </c>
      <c r="G135" s="126" t="s">
        <v>154</v>
      </c>
      <c r="H135" s="127">
        <v>68</v>
      </c>
      <c r="I135" s="128"/>
      <c r="J135" s="128">
        <f>ROUND(I135*H135,2)</f>
        <v>0</v>
      </c>
      <c r="K135" s="129"/>
      <c r="L135" s="28"/>
      <c r="M135" s="130" t="s">
        <v>1</v>
      </c>
      <c r="N135" s="131" t="s">
        <v>35</v>
      </c>
      <c r="O135" s="132">
        <v>0.56000000000000005</v>
      </c>
      <c r="P135" s="132">
        <f>O135*H135</f>
        <v>38.080000000000005</v>
      </c>
      <c r="Q135" s="132">
        <v>8.9219999999999994E-2</v>
      </c>
      <c r="R135" s="132">
        <f>Q135*H135</f>
        <v>6.0669599999999999</v>
      </c>
      <c r="S135" s="132">
        <v>0</v>
      </c>
      <c r="T135" s="133">
        <f>S135*H135</f>
        <v>0</v>
      </c>
      <c r="AR135" s="134" t="s">
        <v>134</v>
      </c>
      <c r="AT135" s="134" t="s">
        <v>122</v>
      </c>
      <c r="AU135" s="134" t="s">
        <v>80</v>
      </c>
      <c r="AY135" s="16" t="s">
        <v>121</v>
      </c>
      <c r="BE135" s="135">
        <f>IF(N135="základní",J135,0)</f>
        <v>0</v>
      </c>
      <c r="BF135" s="135">
        <f>IF(N135="snížená",J135,0)</f>
        <v>0</v>
      </c>
      <c r="BG135" s="135">
        <f>IF(N135="zákl. přenesená",J135,0)</f>
        <v>0</v>
      </c>
      <c r="BH135" s="135">
        <f>IF(N135="sníž. přenesená",J135,0)</f>
        <v>0</v>
      </c>
      <c r="BI135" s="135">
        <f>IF(N135="nulová",J135,0)</f>
        <v>0</v>
      </c>
      <c r="BJ135" s="16" t="s">
        <v>78</v>
      </c>
      <c r="BK135" s="135">
        <f>ROUND(I135*H135,2)</f>
        <v>0</v>
      </c>
      <c r="BL135" s="16" t="s">
        <v>134</v>
      </c>
      <c r="BM135" s="134" t="s">
        <v>447</v>
      </c>
    </row>
    <row r="136" spans="2:65" s="1" customFormat="1" ht="37.9" customHeight="1">
      <c r="B136" s="122"/>
      <c r="C136" s="123" t="s">
        <v>185</v>
      </c>
      <c r="D136" s="123" t="s">
        <v>122</v>
      </c>
      <c r="E136" s="124" t="s">
        <v>448</v>
      </c>
      <c r="F136" s="125" t="s">
        <v>449</v>
      </c>
      <c r="G136" s="126" t="s">
        <v>154</v>
      </c>
      <c r="H136" s="127">
        <v>2.4</v>
      </c>
      <c r="I136" s="128"/>
      <c r="J136" s="128">
        <f>ROUND(I136*H136,2)</f>
        <v>0</v>
      </c>
      <c r="K136" s="129"/>
      <c r="L136" s="28"/>
      <c r="M136" s="130" t="s">
        <v>1</v>
      </c>
      <c r="N136" s="131" t="s">
        <v>35</v>
      </c>
      <c r="O136" s="132">
        <v>0.06</v>
      </c>
      <c r="P136" s="132">
        <f>O136*H136</f>
        <v>0.14399999999999999</v>
      </c>
      <c r="Q136" s="132">
        <v>0</v>
      </c>
      <c r="R136" s="132">
        <f>Q136*H136</f>
        <v>0</v>
      </c>
      <c r="S136" s="132">
        <v>0</v>
      </c>
      <c r="T136" s="133">
        <f>S136*H136</f>
        <v>0</v>
      </c>
      <c r="AR136" s="134" t="s">
        <v>134</v>
      </c>
      <c r="AT136" s="134" t="s">
        <v>122</v>
      </c>
      <c r="AU136" s="134" t="s">
        <v>80</v>
      </c>
      <c r="AY136" s="16" t="s">
        <v>121</v>
      </c>
      <c r="BE136" s="135">
        <f>IF(N136="základní",J136,0)</f>
        <v>0</v>
      </c>
      <c r="BF136" s="135">
        <f>IF(N136="snížená",J136,0)</f>
        <v>0</v>
      </c>
      <c r="BG136" s="135">
        <f>IF(N136="zákl. přenesená",J136,0)</f>
        <v>0</v>
      </c>
      <c r="BH136" s="135">
        <f>IF(N136="sníž. přenesená",J136,0)</f>
        <v>0</v>
      </c>
      <c r="BI136" s="135">
        <f>IF(N136="nulová",J136,0)</f>
        <v>0</v>
      </c>
      <c r="BJ136" s="16" t="s">
        <v>78</v>
      </c>
      <c r="BK136" s="135">
        <f>ROUND(I136*H136,2)</f>
        <v>0</v>
      </c>
      <c r="BL136" s="16" t="s">
        <v>134</v>
      </c>
      <c r="BM136" s="134" t="s">
        <v>450</v>
      </c>
    </row>
    <row r="137" spans="2:65" s="12" customFormat="1">
      <c r="B137" s="146"/>
      <c r="D137" s="147" t="s">
        <v>159</v>
      </c>
      <c r="E137" s="148" t="s">
        <v>1</v>
      </c>
      <c r="F137" s="149" t="s">
        <v>451</v>
      </c>
      <c r="H137" s="150">
        <v>2.4</v>
      </c>
      <c r="L137" s="146"/>
      <c r="M137" s="151"/>
      <c r="T137" s="152"/>
      <c r="AT137" s="148" t="s">
        <v>159</v>
      </c>
      <c r="AU137" s="148" t="s">
        <v>80</v>
      </c>
      <c r="AV137" s="12" t="s">
        <v>80</v>
      </c>
      <c r="AW137" s="12" t="s">
        <v>28</v>
      </c>
      <c r="AX137" s="12" t="s">
        <v>78</v>
      </c>
      <c r="AY137" s="148" t="s">
        <v>121</v>
      </c>
    </row>
    <row r="138" spans="2:65" s="1" customFormat="1" ht="24.2" customHeight="1">
      <c r="B138" s="122"/>
      <c r="C138" s="164" t="s">
        <v>189</v>
      </c>
      <c r="D138" s="164" t="s">
        <v>206</v>
      </c>
      <c r="E138" s="165" t="s">
        <v>452</v>
      </c>
      <c r="F138" s="166" t="s">
        <v>453</v>
      </c>
      <c r="G138" s="167" t="s">
        <v>154</v>
      </c>
      <c r="H138" s="168">
        <v>66.912000000000006</v>
      </c>
      <c r="I138" s="169"/>
      <c r="J138" s="169">
        <f>ROUND(I138*H138,2)</f>
        <v>0</v>
      </c>
      <c r="K138" s="170"/>
      <c r="L138" s="171"/>
      <c r="M138" s="172" t="s">
        <v>1</v>
      </c>
      <c r="N138" s="173" t="s">
        <v>35</v>
      </c>
      <c r="O138" s="132">
        <v>0</v>
      </c>
      <c r="P138" s="132">
        <f>O138*H138</f>
        <v>0</v>
      </c>
      <c r="Q138" s="132">
        <v>0.13200000000000001</v>
      </c>
      <c r="R138" s="132">
        <f>Q138*H138</f>
        <v>8.8323840000000011</v>
      </c>
      <c r="S138" s="132">
        <v>0</v>
      </c>
      <c r="T138" s="133">
        <f>S138*H138</f>
        <v>0</v>
      </c>
      <c r="AR138" s="134" t="s">
        <v>185</v>
      </c>
      <c r="AT138" s="134" t="s">
        <v>206</v>
      </c>
      <c r="AU138" s="134" t="s">
        <v>80</v>
      </c>
      <c r="AY138" s="16" t="s">
        <v>121</v>
      </c>
      <c r="BE138" s="135">
        <f>IF(N138="základní",J138,0)</f>
        <v>0</v>
      </c>
      <c r="BF138" s="135">
        <f>IF(N138="snížená",J138,0)</f>
        <v>0</v>
      </c>
      <c r="BG138" s="135">
        <f>IF(N138="zákl. přenesená",J138,0)</f>
        <v>0</v>
      </c>
      <c r="BH138" s="135">
        <f>IF(N138="sníž. přenesená",J138,0)</f>
        <v>0</v>
      </c>
      <c r="BI138" s="135">
        <f>IF(N138="nulová",J138,0)</f>
        <v>0</v>
      </c>
      <c r="BJ138" s="16" t="s">
        <v>78</v>
      </c>
      <c r="BK138" s="135">
        <f>ROUND(I138*H138,2)</f>
        <v>0</v>
      </c>
      <c r="BL138" s="16" t="s">
        <v>134</v>
      </c>
      <c r="BM138" s="134" t="s">
        <v>454</v>
      </c>
    </row>
    <row r="139" spans="2:65" s="12" customFormat="1">
      <c r="B139" s="146"/>
      <c r="D139" s="147" t="s">
        <v>159</v>
      </c>
      <c r="E139" s="148" t="s">
        <v>1</v>
      </c>
      <c r="F139" s="149" t="s">
        <v>455</v>
      </c>
      <c r="H139" s="150">
        <v>66.912000000000006</v>
      </c>
      <c r="L139" s="146"/>
      <c r="M139" s="151"/>
      <c r="T139" s="152"/>
      <c r="AT139" s="148" t="s">
        <v>159</v>
      </c>
      <c r="AU139" s="148" t="s">
        <v>80</v>
      </c>
      <c r="AV139" s="12" t="s">
        <v>80</v>
      </c>
      <c r="AW139" s="12" t="s">
        <v>28</v>
      </c>
      <c r="AX139" s="12" t="s">
        <v>78</v>
      </c>
      <c r="AY139" s="148" t="s">
        <v>121</v>
      </c>
    </row>
    <row r="140" spans="2:65" s="1" customFormat="1" ht="24.2" customHeight="1">
      <c r="B140" s="122"/>
      <c r="C140" s="164" t="s">
        <v>193</v>
      </c>
      <c r="D140" s="164" t="s">
        <v>206</v>
      </c>
      <c r="E140" s="165" t="s">
        <v>456</v>
      </c>
      <c r="F140" s="166" t="s">
        <v>457</v>
      </c>
      <c r="G140" s="167" t="s">
        <v>154</v>
      </c>
      <c r="H140" s="168">
        <v>2.448</v>
      </c>
      <c r="I140" s="169"/>
      <c r="J140" s="169">
        <f>ROUND(I140*H140,2)</f>
        <v>0</v>
      </c>
      <c r="K140" s="170"/>
      <c r="L140" s="171"/>
      <c r="M140" s="172" t="s">
        <v>1</v>
      </c>
      <c r="N140" s="173" t="s">
        <v>35</v>
      </c>
      <c r="O140" s="132">
        <v>0</v>
      </c>
      <c r="P140" s="132">
        <f>O140*H140</f>
        <v>0</v>
      </c>
      <c r="Q140" s="132">
        <v>0.13100000000000001</v>
      </c>
      <c r="R140" s="132">
        <f>Q140*H140</f>
        <v>0.32068800000000003</v>
      </c>
      <c r="S140" s="132">
        <v>0</v>
      </c>
      <c r="T140" s="133">
        <f>S140*H140</f>
        <v>0</v>
      </c>
      <c r="AR140" s="134" t="s">
        <v>185</v>
      </c>
      <c r="AT140" s="134" t="s">
        <v>206</v>
      </c>
      <c r="AU140" s="134" t="s">
        <v>80</v>
      </c>
      <c r="AY140" s="16" t="s">
        <v>121</v>
      </c>
      <c r="BE140" s="135">
        <f>IF(N140="základní",J140,0)</f>
        <v>0</v>
      </c>
      <c r="BF140" s="135">
        <f>IF(N140="snížená",J140,0)</f>
        <v>0</v>
      </c>
      <c r="BG140" s="135">
        <f>IF(N140="zákl. přenesená",J140,0)</f>
        <v>0</v>
      </c>
      <c r="BH140" s="135">
        <f>IF(N140="sníž. přenesená",J140,0)</f>
        <v>0</v>
      </c>
      <c r="BI140" s="135">
        <f>IF(N140="nulová",J140,0)</f>
        <v>0</v>
      </c>
      <c r="BJ140" s="16" t="s">
        <v>78</v>
      </c>
      <c r="BK140" s="135">
        <f>ROUND(I140*H140,2)</f>
        <v>0</v>
      </c>
      <c r="BL140" s="16" t="s">
        <v>134</v>
      </c>
      <c r="BM140" s="134" t="s">
        <v>458</v>
      </c>
    </row>
    <row r="141" spans="2:65" s="10" customFormat="1" ht="22.9" customHeight="1">
      <c r="B141" s="113"/>
      <c r="D141" s="114" t="s">
        <v>69</v>
      </c>
      <c r="E141" s="144" t="s">
        <v>189</v>
      </c>
      <c r="F141" s="144" t="s">
        <v>323</v>
      </c>
      <c r="J141" s="145">
        <f>BK141</f>
        <v>0</v>
      </c>
      <c r="L141" s="113"/>
      <c r="M141" s="117"/>
      <c r="P141" s="118">
        <f>SUM(P142:P146)</f>
        <v>15</v>
      </c>
      <c r="R141" s="118">
        <f>SUM(R142:R146)</f>
        <v>7.4031599999999989</v>
      </c>
      <c r="T141" s="119">
        <f>SUM(T142:T146)</f>
        <v>0</v>
      </c>
      <c r="AR141" s="114" t="s">
        <v>78</v>
      </c>
      <c r="AT141" s="120" t="s">
        <v>69</v>
      </c>
      <c r="AU141" s="120" t="s">
        <v>78</v>
      </c>
      <c r="AY141" s="114" t="s">
        <v>121</v>
      </c>
      <c r="BK141" s="121">
        <f>SUM(BK142:BK146)</f>
        <v>0</v>
      </c>
    </row>
    <row r="142" spans="2:65" s="1" customFormat="1" ht="33" customHeight="1">
      <c r="B142" s="122"/>
      <c r="C142" s="123" t="s">
        <v>198</v>
      </c>
      <c r="D142" s="123" t="s">
        <v>122</v>
      </c>
      <c r="E142" s="124" t="s">
        <v>459</v>
      </c>
      <c r="F142" s="125" t="s">
        <v>460</v>
      </c>
      <c r="G142" s="126" t="s">
        <v>169</v>
      </c>
      <c r="H142" s="127">
        <v>40</v>
      </c>
      <c r="I142" s="128"/>
      <c r="J142" s="128">
        <f>ROUND(I142*H142,2)</f>
        <v>0</v>
      </c>
      <c r="K142" s="129"/>
      <c r="L142" s="28"/>
      <c r="M142" s="130" t="s">
        <v>1</v>
      </c>
      <c r="N142" s="131" t="s">
        <v>35</v>
      </c>
      <c r="O142" s="132">
        <v>0.23899999999999999</v>
      </c>
      <c r="P142" s="132">
        <f>O142*H142</f>
        <v>9.5599999999999987</v>
      </c>
      <c r="Q142" s="132">
        <v>0.14041999999999999</v>
      </c>
      <c r="R142" s="132">
        <f>Q142*H142</f>
        <v>5.6167999999999996</v>
      </c>
      <c r="S142" s="132">
        <v>0</v>
      </c>
      <c r="T142" s="133">
        <f>S142*H142</f>
        <v>0</v>
      </c>
      <c r="AR142" s="134" t="s">
        <v>134</v>
      </c>
      <c r="AT142" s="134" t="s">
        <v>122</v>
      </c>
      <c r="AU142" s="134" t="s">
        <v>80</v>
      </c>
      <c r="AY142" s="16" t="s">
        <v>121</v>
      </c>
      <c r="BE142" s="135">
        <f>IF(N142="základní",J142,0)</f>
        <v>0</v>
      </c>
      <c r="BF142" s="135">
        <f>IF(N142="snížená",J142,0)</f>
        <v>0</v>
      </c>
      <c r="BG142" s="135">
        <f>IF(N142="zákl. přenesená",J142,0)</f>
        <v>0</v>
      </c>
      <c r="BH142" s="135">
        <f>IF(N142="sníž. přenesená",J142,0)</f>
        <v>0</v>
      </c>
      <c r="BI142" s="135">
        <f>IF(N142="nulová",J142,0)</f>
        <v>0</v>
      </c>
      <c r="BJ142" s="16" t="s">
        <v>78</v>
      </c>
      <c r="BK142" s="135">
        <f>ROUND(I142*H142,2)</f>
        <v>0</v>
      </c>
      <c r="BL142" s="16" t="s">
        <v>134</v>
      </c>
      <c r="BM142" s="134" t="s">
        <v>461</v>
      </c>
    </row>
    <row r="143" spans="2:65" s="1" customFormat="1" ht="21.75" customHeight="1">
      <c r="B143" s="122"/>
      <c r="C143" s="164" t="s">
        <v>8</v>
      </c>
      <c r="D143" s="164" t="s">
        <v>206</v>
      </c>
      <c r="E143" s="165" t="s">
        <v>462</v>
      </c>
      <c r="F143" s="166" t="s">
        <v>463</v>
      </c>
      <c r="G143" s="167" t="s">
        <v>169</v>
      </c>
      <c r="H143" s="168">
        <v>40.799999999999997</v>
      </c>
      <c r="I143" s="169"/>
      <c r="J143" s="169">
        <f>ROUND(I143*H143,2)</f>
        <v>0</v>
      </c>
      <c r="K143" s="170"/>
      <c r="L143" s="171"/>
      <c r="M143" s="172" t="s">
        <v>1</v>
      </c>
      <c r="N143" s="173" t="s">
        <v>35</v>
      </c>
      <c r="O143" s="132">
        <v>0</v>
      </c>
      <c r="P143" s="132">
        <f>O143*H143</f>
        <v>0</v>
      </c>
      <c r="Q143" s="132">
        <v>4.2999999999999997E-2</v>
      </c>
      <c r="R143" s="132">
        <f>Q143*H143</f>
        <v>1.7543999999999997</v>
      </c>
      <c r="S143" s="132">
        <v>0</v>
      </c>
      <c r="T143" s="133">
        <f>S143*H143</f>
        <v>0</v>
      </c>
      <c r="AR143" s="134" t="s">
        <v>185</v>
      </c>
      <c r="AT143" s="134" t="s">
        <v>206</v>
      </c>
      <c r="AU143" s="134" t="s">
        <v>80</v>
      </c>
      <c r="AY143" s="16" t="s">
        <v>121</v>
      </c>
      <c r="BE143" s="135">
        <f>IF(N143="základní",J143,0)</f>
        <v>0</v>
      </c>
      <c r="BF143" s="135">
        <f>IF(N143="snížená",J143,0)</f>
        <v>0</v>
      </c>
      <c r="BG143" s="135">
        <f>IF(N143="zákl. přenesená",J143,0)</f>
        <v>0</v>
      </c>
      <c r="BH143" s="135">
        <f>IF(N143="sníž. přenesená",J143,0)</f>
        <v>0</v>
      </c>
      <c r="BI143" s="135">
        <f>IF(N143="nulová",J143,0)</f>
        <v>0</v>
      </c>
      <c r="BJ143" s="16" t="s">
        <v>78</v>
      </c>
      <c r="BK143" s="135">
        <f>ROUND(I143*H143,2)</f>
        <v>0</v>
      </c>
      <c r="BL143" s="16" t="s">
        <v>134</v>
      </c>
      <c r="BM143" s="134" t="s">
        <v>464</v>
      </c>
    </row>
    <row r="144" spans="2:65" s="12" customFormat="1">
      <c r="B144" s="146"/>
      <c r="D144" s="147" t="s">
        <v>159</v>
      </c>
      <c r="E144" s="148" t="s">
        <v>1</v>
      </c>
      <c r="F144" s="149" t="s">
        <v>465</v>
      </c>
      <c r="H144" s="150">
        <v>40.799999999999997</v>
      </c>
      <c r="L144" s="146"/>
      <c r="M144" s="151"/>
      <c r="T144" s="152"/>
      <c r="AT144" s="148" t="s">
        <v>159</v>
      </c>
      <c r="AU144" s="148" t="s">
        <v>80</v>
      </c>
      <c r="AV144" s="12" t="s">
        <v>80</v>
      </c>
      <c r="AW144" s="12" t="s">
        <v>28</v>
      </c>
      <c r="AX144" s="12" t="s">
        <v>78</v>
      </c>
      <c r="AY144" s="148" t="s">
        <v>121</v>
      </c>
    </row>
    <row r="145" spans="2:65" s="1" customFormat="1" ht="24.2" customHeight="1">
      <c r="B145" s="122"/>
      <c r="C145" s="123" t="s">
        <v>205</v>
      </c>
      <c r="D145" s="123" t="s">
        <v>122</v>
      </c>
      <c r="E145" s="124" t="s">
        <v>466</v>
      </c>
      <c r="F145" s="125" t="s">
        <v>467</v>
      </c>
      <c r="G145" s="126" t="s">
        <v>154</v>
      </c>
      <c r="H145" s="127">
        <v>68</v>
      </c>
      <c r="I145" s="128"/>
      <c r="J145" s="128">
        <f>ROUND(I145*H145,2)</f>
        <v>0</v>
      </c>
      <c r="K145" s="129"/>
      <c r="L145" s="28"/>
      <c r="M145" s="130" t="s">
        <v>1</v>
      </c>
      <c r="N145" s="131" t="s">
        <v>35</v>
      </c>
      <c r="O145" s="132">
        <v>0.08</v>
      </c>
      <c r="P145" s="132">
        <f>O145*H145</f>
        <v>5.44</v>
      </c>
      <c r="Q145" s="132">
        <v>4.6999999999999999E-4</v>
      </c>
      <c r="R145" s="132">
        <f>Q145*H145</f>
        <v>3.1960000000000002E-2</v>
      </c>
      <c r="S145" s="132">
        <v>0</v>
      </c>
      <c r="T145" s="133">
        <f>S145*H145</f>
        <v>0</v>
      </c>
      <c r="AR145" s="134" t="s">
        <v>134</v>
      </c>
      <c r="AT145" s="134" t="s">
        <v>122</v>
      </c>
      <c r="AU145" s="134" t="s">
        <v>80</v>
      </c>
      <c r="AY145" s="16" t="s">
        <v>121</v>
      </c>
      <c r="BE145" s="135">
        <f>IF(N145="základní",J145,0)</f>
        <v>0</v>
      </c>
      <c r="BF145" s="135">
        <f>IF(N145="snížená",J145,0)</f>
        <v>0</v>
      </c>
      <c r="BG145" s="135">
        <f>IF(N145="zákl. přenesená",J145,0)</f>
        <v>0</v>
      </c>
      <c r="BH145" s="135">
        <f>IF(N145="sníž. přenesená",J145,0)</f>
        <v>0</v>
      </c>
      <c r="BI145" s="135">
        <f>IF(N145="nulová",J145,0)</f>
        <v>0</v>
      </c>
      <c r="BJ145" s="16" t="s">
        <v>78</v>
      </c>
      <c r="BK145" s="135">
        <f>ROUND(I145*H145,2)</f>
        <v>0</v>
      </c>
      <c r="BL145" s="16" t="s">
        <v>134</v>
      </c>
      <c r="BM145" s="134" t="s">
        <v>468</v>
      </c>
    </row>
    <row r="146" spans="2:65" s="12" customFormat="1">
      <c r="B146" s="146"/>
      <c r="D146" s="147" t="s">
        <v>159</v>
      </c>
      <c r="E146" s="148" t="s">
        <v>1</v>
      </c>
      <c r="F146" s="149" t="s">
        <v>427</v>
      </c>
      <c r="H146" s="150">
        <v>68</v>
      </c>
      <c r="L146" s="146"/>
      <c r="M146" s="151"/>
      <c r="T146" s="152"/>
      <c r="AT146" s="148" t="s">
        <v>159</v>
      </c>
      <c r="AU146" s="148" t="s">
        <v>80</v>
      </c>
      <c r="AV146" s="12" t="s">
        <v>80</v>
      </c>
      <c r="AW146" s="12" t="s">
        <v>28</v>
      </c>
      <c r="AX146" s="12" t="s">
        <v>78</v>
      </c>
      <c r="AY146" s="148" t="s">
        <v>121</v>
      </c>
    </row>
    <row r="147" spans="2:65" s="10" customFormat="1" ht="22.9" customHeight="1">
      <c r="B147" s="113"/>
      <c r="D147" s="114" t="s">
        <v>69</v>
      </c>
      <c r="E147" s="144" t="s">
        <v>381</v>
      </c>
      <c r="F147" s="144" t="s">
        <v>382</v>
      </c>
      <c r="J147" s="145">
        <f>BK147</f>
        <v>0</v>
      </c>
      <c r="L147" s="113"/>
      <c r="M147" s="117"/>
      <c r="P147" s="118">
        <f>SUM(P148:P152)</f>
        <v>3.61564</v>
      </c>
      <c r="R147" s="118">
        <f>SUM(R148:R152)</f>
        <v>0</v>
      </c>
      <c r="T147" s="119">
        <f>SUM(T148:T152)</f>
        <v>0</v>
      </c>
      <c r="AR147" s="114" t="s">
        <v>78</v>
      </c>
      <c r="AT147" s="120" t="s">
        <v>69</v>
      </c>
      <c r="AU147" s="120" t="s">
        <v>78</v>
      </c>
      <c r="AY147" s="114" t="s">
        <v>121</v>
      </c>
      <c r="BK147" s="121">
        <f>SUM(BK148:BK152)</f>
        <v>0</v>
      </c>
    </row>
    <row r="148" spans="2:65" s="1" customFormat="1" ht="21.75" customHeight="1">
      <c r="B148" s="122"/>
      <c r="C148" s="123" t="s">
        <v>212</v>
      </c>
      <c r="D148" s="123" t="s">
        <v>122</v>
      </c>
      <c r="E148" s="124" t="s">
        <v>384</v>
      </c>
      <c r="F148" s="125" t="s">
        <v>385</v>
      </c>
      <c r="G148" s="126" t="s">
        <v>209</v>
      </c>
      <c r="H148" s="127">
        <v>48.86</v>
      </c>
      <c r="I148" s="128"/>
      <c r="J148" s="128">
        <f>ROUND(I148*H148,2)</f>
        <v>0</v>
      </c>
      <c r="K148" s="129"/>
      <c r="L148" s="28"/>
      <c r="M148" s="130" t="s">
        <v>1</v>
      </c>
      <c r="N148" s="131" t="s">
        <v>35</v>
      </c>
      <c r="O148" s="132">
        <v>3.2000000000000001E-2</v>
      </c>
      <c r="P148" s="132">
        <f>O148*H148</f>
        <v>1.56352</v>
      </c>
      <c r="Q148" s="132">
        <v>0</v>
      </c>
      <c r="R148" s="132">
        <f>Q148*H148</f>
        <v>0</v>
      </c>
      <c r="S148" s="132">
        <v>0</v>
      </c>
      <c r="T148" s="133">
        <f>S148*H148</f>
        <v>0</v>
      </c>
      <c r="AR148" s="134" t="s">
        <v>134</v>
      </c>
      <c r="AT148" s="134" t="s">
        <v>122</v>
      </c>
      <c r="AU148" s="134" t="s">
        <v>80</v>
      </c>
      <c r="AY148" s="16" t="s">
        <v>121</v>
      </c>
      <c r="BE148" s="135">
        <f>IF(N148="základní",J148,0)</f>
        <v>0</v>
      </c>
      <c r="BF148" s="135">
        <f>IF(N148="snížená",J148,0)</f>
        <v>0</v>
      </c>
      <c r="BG148" s="135">
        <f>IF(N148="zákl. přenesená",J148,0)</f>
        <v>0</v>
      </c>
      <c r="BH148" s="135">
        <f>IF(N148="sníž. přenesená",J148,0)</f>
        <v>0</v>
      </c>
      <c r="BI148" s="135">
        <f>IF(N148="nulová",J148,0)</f>
        <v>0</v>
      </c>
      <c r="BJ148" s="16" t="s">
        <v>78</v>
      </c>
      <c r="BK148" s="135">
        <f>ROUND(I148*H148,2)</f>
        <v>0</v>
      </c>
      <c r="BL148" s="16" t="s">
        <v>134</v>
      </c>
      <c r="BM148" s="134" t="s">
        <v>469</v>
      </c>
    </row>
    <row r="149" spans="2:65" s="1" customFormat="1" ht="24.2" customHeight="1">
      <c r="B149" s="122"/>
      <c r="C149" s="123" t="s">
        <v>216</v>
      </c>
      <c r="D149" s="123" t="s">
        <v>122</v>
      </c>
      <c r="E149" s="124" t="s">
        <v>389</v>
      </c>
      <c r="F149" s="125" t="s">
        <v>390</v>
      </c>
      <c r="G149" s="126" t="s">
        <v>209</v>
      </c>
      <c r="H149" s="127">
        <v>684.04</v>
      </c>
      <c r="I149" s="128"/>
      <c r="J149" s="128">
        <f>ROUND(I149*H149,2)</f>
        <v>0</v>
      </c>
      <c r="K149" s="129"/>
      <c r="L149" s="28"/>
      <c r="M149" s="130" t="s">
        <v>1</v>
      </c>
      <c r="N149" s="131" t="s">
        <v>35</v>
      </c>
      <c r="O149" s="132">
        <v>3.0000000000000001E-3</v>
      </c>
      <c r="P149" s="132">
        <f>O149*H149</f>
        <v>2.0521199999999999</v>
      </c>
      <c r="Q149" s="132">
        <v>0</v>
      </c>
      <c r="R149" s="132">
        <f>Q149*H149</f>
        <v>0</v>
      </c>
      <c r="S149" s="132">
        <v>0</v>
      </c>
      <c r="T149" s="133">
        <f>S149*H149</f>
        <v>0</v>
      </c>
      <c r="AR149" s="134" t="s">
        <v>134</v>
      </c>
      <c r="AT149" s="134" t="s">
        <v>122</v>
      </c>
      <c r="AU149" s="134" t="s">
        <v>80</v>
      </c>
      <c r="AY149" s="16" t="s">
        <v>121</v>
      </c>
      <c r="BE149" s="135">
        <f>IF(N149="základní",J149,0)</f>
        <v>0</v>
      </c>
      <c r="BF149" s="135">
        <f>IF(N149="snížená",J149,0)</f>
        <v>0</v>
      </c>
      <c r="BG149" s="135">
        <f>IF(N149="zákl. přenesená",J149,0)</f>
        <v>0</v>
      </c>
      <c r="BH149" s="135">
        <f>IF(N149="sníž. přenesená",J149,0)</f>
        <v>0</v>
      </c>
      <c r="BI149" s="135">
        <f>IF(N149="nulová",J149,0)</f>
        <v>0</v>
      </c>
      <c r="BJ149" s="16" t="s">
        <v>78</v>
      </c>
      <c r="BK149" s="135">
        <f>ROUND(I149*H149,2)</f>
        <v>0</v>
      </c>
      <c r="BL149" s="16" t="s">
        <v>134</v>
      </c>
      <c r="BM149" s="134" t="s">
        <v>470</v>
      </c>
    </row>
    <row r="150" spans="2:65" s="12" customFormat="1">
      <c r="B150" s="146"/>
      <c r="D150" s="147" t="s">
        <v>159</v>
      </c>
      <c r="E150" s="148" t="s">
        <v>1</v>
      </c>
      <c r="F150" s="149" t="s">
        <v>471</v>
      </c>
      <c r="H150" s="150">
        <v>684.04</v>
      </c>
      <c r="L150" s="146"/>
      <c r="M150" s="151"/>
      <c r="T150" s="152"/>
      <c r="AT150" s="148" t="s">
        <v>159</v>
      </c>
      <c r="AU150" s="148" t="s">
        <v>80</v>
      </c>
      <c r="AV150" s="12" t="s">
        <v>80</v>
      </c>
      <c r="AW150" s="12" t="s">
        <v>28</v>
      </c>
      <c r="AX150" s="12" t="s">
        <v>78</v>
      </c>
      <c r="AY150" s="148" t="s">
        <v>121</v>
      </c>
    </row>
    <row r="151" spans="2:65" s="1" customFormat="1" ht="37.9" customHeight="1">
      <c r="B151" s="122"/>
      <c r="C151" s="123" t="s">
        <v>220</v>
      </c>
      <c r="D151" s="123" t="s">
        <v>122</v>
      </c>
      <c r="E151" s="124" t="s">
        <v>414</v>
      </c>
      <c r="F151" s="125" t="s">
        <v>415</v>
      </c>
      <c r="G151" s="126" t="s">
        <v>209</v>
      </c>
      <c r="H151" s="127">
        <v>18.940000000000001</v>
      </c>
      <c r="I151" s="128"/>
      <c r="J151" s="128">
        <f>ROUND(I151*H151,2)</f>
        <v>0</v>
      </c>
      <c r="K151" s="129"/>
      <c r="L151" s="28"/>
      <c r="M151" s="130" t="s">
        <v>1</v>
      </c>
      <c r="N151" s="131" t="s">
        <v>35</v>
      </c>
      <c r="O151" s="132">
        <v>0</v>
      </c>
      <c r="P151" s="132">
        <f>O151*H151</f>
        <v>0</v>
      </c>
      <c r="Q151" s="132">
        <v>0</v>
      </c>
      <c r="R151" s="132">
        <f>Q151*H151</f>
        <v>0</v>
      </c>
      <c r="S151" s="132">
        <v>0</v>
      </c>
      <c r="T151" s="133">
        <f>S151*H151</f>
        <v>0</v>
      </c>
      <c r="AR151" s="134" t="s">
        <v>134</v>
      </c>
      <c r="AT151" s="134" t="s">
        <v>122</v>
      </c>
      <c r="AU151" s="134" t="s">
        <v>80</v>
      </c>
      <c r="AY151" s="16" t="s">
        <v>121</v>
      </c>
      <c r="BE151" s="135">
        <f>IF(N151="základní",J151,0)</f>
        <v>0</v>
      </c>
      <c r="BF151" s="135">
        <f>IF(N151="snížená",J151,0)</f>
        <v>0</v>
      </c>
      <c r="BG151" s="135">
        <f>IF(N151="zákl. přenesená",J151,0)</f>
        <v>0</v>
      </c>
      <c r="BH151" s="135">
        <f>IF(N151="sníž. přenesená",J151,0)</f>
        <v>0</v>
      </c>
      <c r="BI151" s="135">
        <f>IF(N151="nulová",J151,0)</f>
        <v>0</v>
      </c>
      <c r="BJ151" s="16" t="s">
        <v>78</v>
      </c>
      <c r="BK151" s="135">
        <f>ROUND(I151*H151,2)</f>
        <v>0</v>
      </c>
      <c r="BL151" s="16" t="s">
        <v>134</v>
      </c>
      <c r="BM151" s="134" t="s">
        <v>472</v>
      </c>
    </row>
    <row r="152" spans="2:65" s="1" customFormat="1" ht="44.25" customHeight="1">
      <c r="B152" s="122"/>
      <c r="C152" s="123" t="s">
        <v>224</v>
      </c>
      <c r="D152" s="123" t="s">
        <v>122</v>
      </c>
      <c r="E152" s="124" t="s">
        <v>398</v>
      </c>
      <c r="F152" s="125" t="s">
        <v>399</v>
      </c>
      <c r="G152" s="126" t="s">
        <v>209</v>
      </c>
      <c r="H152" s="127">
        <v>29.92</v>
      </c>
      <c r="I152" s="128"/>
      <c r="J152" s="128">
        <f>ROUND(I152*H152,2)</f>
        <v>0</v>
      </c>
      <c r="K152" s="129"/>
      <c r="L152" s="28"/>
      <c r="M152" s="130" t="s">
        <v>1</v>
      </c>
      <c r="N152" s="131" t="s">
        <v>35</v>
      </c>
      <c r="O152" s="132">
        <v>0</v>
      </c>
      <c r="P152" s="132">
        <f>O152*H152</f>
        <v>0</v>
      </c>
      <c r="Q152" s="132">
        <v>0</v>
      </c>
      <c r="R152" s="132">
        <f>Q152*H152</f>
        <v>0</v>
      </c>
      <c r="S152" s="132">
        <v>0</v>
      </c>
      <c r="T152" s="133">
        <f>S152*H152</f>
        <v>0</v>
      </c>
      <c r="AR152" s="134" t="s">
        <v>134</v>
      </c>
      <c r="AT152" s="134" t="s">
        <v>122</v>
      </c>
      <c r="AU152" s="134" t="s">
        <v>80</v>
      </c>
      <c r="AY152" s="16" t="s">
        <v>121</v>
      </c>
      <c r="BE152" s="135">
        <f>IF(N152="základní",J152,0)</f>
        <v>0</v>
      </c>
      <c r="BF152" s="135">
        <f>IF(N152="snížená",J152,0)</f>
        <v>0</v>
      </c>
      <c r="BG152" s="135">
        <f>IF(N152="zákl. přenesená",J152,0)</f>
        <v>0</v>
      </c>
      <c r="BH152" s="135">
        <f>IF(N152="sníž. přenesená",J152,0)</f>
        <v>0</v>
      </c>
      <c r="BI152" s="135">
        <f>IF(N152="nulová",J152,0)</f>
        <v>0</v>
      </c>
      <c r="BJ152" s="16" t="s">
        <v>78</v>
      </c>
      <c r="BK152" s="135">
        <f>ROUND(I152*H152,2)</f>
        <v>0</v>
      </c>
      <c r="BL152" s="16" t="s">
        <v>134</v>
      </c>
      <c r="BM152" s="134" t="s">
        <v>473</v>
      </c>
    </row>
    <row r="153" spans="2:65" s="10" customFormat="1" ht="22.9" customHeight="1">
      <c r="B153" s="113"/>
      <c r="D153" s="114" t="s">
        <v>69</v>
      </c>
      <c r="E153" s="144" t="s">
        <v>417</v>
      </c>
      <c r="F153" s="144" t="s">
        <v>418</v>
      </c>
      <c r="J153" s="145">
        <f>BK153</f>
        <v>0</v>
      </c>
      <c r="L153" s="113"/>
      <c r="M153" s="117"/>
      <c r="P153" s="118">
        <f>P154</f>
        <v>21.399491000000001</v>
      </c>
      <c r="R153" s="118">
        <f>R154</f>
        <v>0</v>
      </c>
      <c r="T153" s="119">
        <f>T154</f>
        <v>0</v>
      </c>
      <c r="AR153" s="114" t="s">
        <v>78</v>
      </c>
      <c r="AT153" s="120" t="s">
        <v>69</v>
      </c>
      <c r="AU153" s="120" t="s">
        <v>78</v>
      </c>
      <c r="AY153" s="114" t="s">
        <v>121</v>
      </c>
      <c r="BK153" s="121">
        <f>BK154</f>
        <v>0</v>
      </c>
    </row>
    <row r="154" spans="2:65" s="1" customFormat="1" ht="24.2" customHeight="1">
      <c r="B154" s="122"/>
      <c r="C154" s="123" t="s">
        <v>231</v>
      </c>
      <c r="D154" s="123" t="s">
        <v>122</v>
      </c>
      <c r="E154" s="124" t="s">
        <v>474</v>
      </c>
      <c r="F154" s="125" t="s">
        <v>475</v>
      </c>
      <c r="G154" s="126" t="s">
        <v>209</v>
      </c>
      <c r="H154" s="127">
        <v>53.902999999999999</v>
      </c>
      <c r="I154" s="128"/>
      <c r="J154" s="128">
        <f>ROUND(I154*H154,2)</f>
        <v>0</v>
      </c>
      <c r="K154" s="129"/>
      <c r="L154" s="28"/>
      <c r="M154" s="136" t="s">
        <v>1</v>
      </c>
      <c r="N154" s="137" t="s">
        <v>35</v>
      </c>
      <c r="O154" s="138">
        <v>0.39700000000000002</v>
      </c>
      <c r="P154" s="138">
        <f>O154*H154</f>
        <v>21.399491000000001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34" t="s">
        <v>134</v>
      </c>
      <c r="AT154" s="134" t="s">
        <v>122</v>
      </c>
      <c r="AU154" s="134" t="s">
        <v>80</v>
      </c>
      <c r="AY154" s="16" t="s">
        <v>121</v>
      </c>
      <c r="BE154" s="135">
        <f>IF(N154="základní",J154,0)</f>
        <v>0</v>
      </c>
      <c r="BF154" s="135">
        <f>IF(N154="snížená",J154,0)</f>
        <v>0</v>
      </c>
      <c r="BG154" s="135">
        <f>IF(N154="zákl. přenesená",J154,0)</f>
        <v>0</v>
      </c>
      <c r="BH154" s="135">
        <f>IF(N154="sníž. přenesená",J154,0)</f>
        <v>0</v>
      </c>
      <c r="BI154" s="135">
        <f>IF(N154="nulová",J154,0)</f>
        <v>0</v>
      </c>
      <c r="BJ154" s="16" t="s">
        <v>78</v>
      </c>
      <c r="BK154" s="135">
        <f>ROUND(I154*H154,2)</f>
        <v>0</v>
      </c>
      <c r="BL154" s="16" t="s">
        <v>134</v>
      </c>
      <c r="BM154" s="134" t="s">
        <v>476</v>
      </c>
    </row>
    <row r="155" spans="2:65" s="1" customFormat="1" ht="6.95" customHeight="1">
      <c r="B155" s="40"/>
      <c r="C155" s="41"/>
      <c r="D155" s="41"/>
      <c r="E155" s="41"/>
      <c r="F155" s="41"/>
      <c r="G155" s="41"/>
      <c r="H155" s="41"/>
      <c r="I155" s="41"/>
      <c r="J155" s="41"/>
      <c r="K155" s="41"/>
      <c r="L155" s="28"/>
    </row>
  </sheetData>
  <autoFilter ref="C121:K154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51"/>
  <sheetViews>
    <sheetView showGridLines="0" topLeftCell="A116" workbookViewId="0">
      <selection activeCell="I125" sqref="I125:I15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4" t="s">
        <v>5</v>
      </c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2:46" ht="24.95" customHeight="1">
      <c r="B4" s="19"/>
      <c r="D4" s="20" t="s">
        <v>96</v>
      </c>
      <c r="L4" s="19"/>
      <c r="M4" s="84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09" t="str">
        <f>'Rekapitulace stavby'!K6</f>
        <v>Oprava MK pod Bílou Horou</v>
      </c>
      <c r="F7" s="210"/>
      <c r="G7" s="210"/>
      <c r="H7" s="210"/>
      <c r="L7" s="19"/>
    </row>
    <row r="8" spans="2:46" s="1" customFormat="1" ht="12" customHeight="1">
      <c r="B8" s="28"/>
      <c r="D8" s="25" t="s">
        <v>97</v>
      </c>
      <c r="L8" s="28"/>
    </row>
    <row r="9" spans="2:46" s="1" customFormat="1" ht="16.5" customHeight="1">
      <c r="B9" s="28"/>
      <c r="E9" s="199" t="s">
        <v>477</v>
      </c>
      <c r="F9" s="208"/>
      <c r="G9" s="208"/>
      <c r="H9" s="208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7. 7. 2025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24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25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183" t="str">
        <f>'Rekapitulace stavby'!E14</f>
        <v xml:space="preserve"> </v>
      </c>
      <c r="F18" s="183"/>
      <c r="G18" s="183"/>
      <c r="H18" s="183"/>
      <c r="I18" s="25" t="s">
        <v>24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26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24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27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24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29</v>
      </c>
      <c r="L26" s="28"/>
    </row>
    <row r="27" spans="2:12" s="7" customFormat="1" ht="16.5" customHeight="1">
      <c r="B27" s="85"/>
      <c r="E27" s="185" t="s">
        <v>1</v>
      </c>
      <c r="F27" s="185"/>
      <c r="G27" s="185"/>
      <c r="H27" s="185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30</v>
      </c>
      <c r="J30" s="62">
        <f>ROUND(J122,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>
      <c r="B33" s="28"/>
      <c r="D33" s="51" t="s">
        <v>34</v>
      </c>
      <c r="E33" s="25" t="s">
        <v>35</v>
      </c>
      <c r="F33" s="87">
        <f>ROUND((SUM(BE122:BE150)),  2)</f>
        <v>0</v>
      </c>
      <c r="I33" s="88">
        <v>0.21</v>
      </c>
      <c r="J33" s="87">
        <f>ROUND(((SUM(BE122:BE150))*I33),  2)</f>
        <v>0</v>
      </c>
      <c r="L33" s="28"/>
    </row>
    <row r="34" spans="2:12" s="1" customFormat="1" ht="14.45" customHeight="1">
      <c r="B34" s="28"/>
      <c r="E34" s="25" t="s">
        <v>36</v>
      </c>
      <c r="F34" s="87">
        <f>ROUND((SUM(BF122:BF150)),  2)</f>
        <v>0</v>
      </c>
      <c r="I34" s="88">
        <v>0.12</v>
      </c>
      <c r="J34" s="87">
        <f>ROUND(((SUM(BF122:BF150))*I34),  2)</f>
        <v>0</v>
      </c>
      <c r="L34" s="28"/>
    </row>
    <row r="35" spans="2:12" s="1" customFormat="1" ht="14.45" hidden="1" customHeight="1">
      <c r="B35" s="28"/>
      <c r="E35" s="25" t="s">
        <v>37</v>
      </c>
      <c r="F35" s="87">
        <f>ROUND((SUM(BG122:BG150)),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5" t="s">
        <v>38</v>
      </c>
      <c r="F36" s="87">
        <f>ROUND((SUM(BH122:BH150)),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5" t="s">
        <v>39</v>
      </c>
      <c r="F37" s="87">
        <f>ROUND((SUM(BI122:BI150)),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40</v>
      </c>
      <c r="E39" s="53"/>
      <c r="F39" s="53"/>
      <c r="G39" s="91" t="s">
        <v>41</v>
      </c>
      <c r="H39" s="92" t="s">
        <v>42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45</v>
      </c>
      <c r="E61" s="30"/>
      <c r="F61" s="95" t="s">
        <v>46</v>
      </c>
      <c r="G61" s="39" t="s">
        <v>45</v>
      </c>
      <c r="H61" s="30"/>
      <c r="I61" s="30"/>
      <c r="J61" s="96" t="s">
        <v>46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45</v>
      </c>
      <c r="E76" s="30"/>
      <c r="F76" s="95" t="s">
        <v>46</v>
      </c>
      <c r="G76" s="39" t="s">
        <v>45</v>
      </c>
      <c r="H76" s="30"/>
      <c r="I76" s="30"/>
      <c r="J76" s="96" t="s">
        <v>46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hidden="1" customHeight="1">
      <c r="B82" s="28"/>
      <c r="C82" s="20" t="s">
        <v>99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5" t="s">
        <v>14</v>
      </c>
      <c r="L84" s="28"/>
    </row>
    <row r="85" spans="2:47" s="1" customFormat="1" ht="16.5" hidden="1" customHeight="1">
      <c r="B85" s="28"/>
      <c r="E85" s="209" t="str">
        <f>E7</f>
        <v>Oprava MK pod Bílou Horou</v>
      </c>
      <c r="F85" s="210"/>
      <c r="G85" s="210"/>
      <c r="H85" s="210"/>
      <c r="L85" s="28"/>
    </row>
    <row r="86" spans="2:47" s="1" customFormat="1" ht="12" hidden="1" customHeight="1">
      <c r="B86" s="28"/>
      <c r="C86" s="25" t="s">
        <v>97</v>
      </c>
      <c r="L86" s="28"/>
    </row>
    <row r="87" spans="2:47" s="1" customFormat="1" ht="16.5" hidden="1" customHeight="1">
      <c r="B87" s="28"/>
      <c r="E87" s="199" t="str">
        <f>E9</f>
        <v>SO 04 - Nové plochy pro kontejnery</v>
      </c>
      <c r="F87" s="208"/>
      <c r="G87" s="208"/>
      <c r="H87" s="208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5" t="s">
        <v>18</v>
      </c>
      <c r="F89" s="23" t="str">
        <f>F12</f>
        <v xml:space="preserve"> </v>
      </c>
      <c r="I89" s="25" t="s">
        <v>20</v>
      </c>
      <c r="J89" s="48" t="str">
        <f>IF(J12="","",J12)</f>
        <v>7. 7. 2025</v>
      </c>
      <c r="L89" s="28"/>
    </row>
    <row r="90" spans="2:47" s="1" customFormat="1" ht="6.95" hidden="1" customHeight="1">
      <c r="B90" s="28"/>
      <c r="L90" s="28"/>
    </row>
    <row r="91" spans="2:47" s="1" customFormat="1" ht="15.2" hidden="1" customHeight="1">
      <c r="B91" s="28"/>
      <c r="C91" s="25" t="s">
        <v>22</v>
      </c>
      <c r="F91" s="23" t="str">
        <f>E15</f>
        <v xml:space="preserve"> </v>
      </c>
      <c r="I91" s="25" t="s">
        <v>26</v>
      </c>
      <c r="J91" s="26" t="str">
        <f>E21</f>
        <v xml:space="preserve"> </v>
      </c>
      <c r="L91" s="28"/>
    </row>
    <row r="92" spans="2:47" s="1" customFormat="1" ht="15.2" hidden="1" customHeight="1">
      <c r="B92" s="28"/>
      <c r="C92" s="25" t="s">
        <v>25</v>
      </c>
      <c r="F92" s="23" t="str">
        <f>IF(E18="","",E18)</f>
        <v xml:space="preserve"> </v>
      </c>
      <c r="I92" s="25" t="s">
        <v>27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97" t="s">
        <v>100</v>
      </c>
      <c r="D94" s="89"/>
      <c r="E94" s="89"/>
      <c r="F94" s="89"/>
      <c r="G94" s="89"/>
      <c r="H94" s="89"/>
      <c r="I94" s="89"/>
      <c r="J94" s="98" t="s">
        <v>101</v>
      </c>
      <c r="K94" s="89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99" t="s">
        <v>102</v>
      </c>
      <c r="J96" s="62">
        <f>J122</f>
        <v>0</v>
      </c>
      <c r="L96" s="28"/>
      <c r="AU96" s="16" t="s">
        <v>103</v>
      </c>
    </row>
    <row r="97" spans="2:12" s="8" customFormat="1" ht="24.95" hidden="1" customHeight="1">
      <c r="B97" s="100"/>
      <c r="D97" s="101" t="s">
        <v>142</v>
      </c>
      <c r="E97" s="102"/>
      <c r="F97" s="102"/>
      <c r="G97" s="102"/>
      <c r="H97" s="102"/>
      <c r="I97" s="102"/>
      <c r="J97" s="103">
        <f>J123</f>
        <v>0</v>
      </c>
      <c r="L97" s="100"/>
    </row>
    <row r="98" spans="2:12" s="11" customFormat="1" ht="19.899999999999999" hidden="1" customHeight="1">
      <c r="B98" s="140"/>
      <c r="D98" s="141" t="s">
        <v>143</v>
      </c>
      <c r="E98" s="142"/>
      <c r="F98" s="142"/>
      <c r="G98" s="142"/>
      <c r="H98" s="142"/>
      <c r="I98" s="142"/>
      <c r="J98" s="143">
        <f>J124</f>
        <v>0</v>
      </c>
      <c r="L98" s="140"/>
    </row>
    <row r="99" spans="2:12" s="11" customFormat="1" ht="19.899999999999999" hidden="1" customHeight="1">
      <c r="B99" s="140"/>
      <c r="D99" s="141" t="s">
        <v>144</v>
      </c>
      <c r="E99" s="142"/>
      <c r="F99" s="142"/>
      <c r="G99" s="142"/>
      <c r="H99" s="142"/>
      <c r="I99" s="142"/>
      <c r="J99" s="143">
        <f>J130</f>
        <v>0</v>
      </c>
      <c r="L99" s="140"/>
    </row>
    <row r="100" spans="2:12" s="11" customFormat="1" ht="19.899999999999999" hidden="1" customHeight="1">
      <c r="B100" s="140"/>
      <c r="D100" s="141" t="s">
        <v>146</v>
      </c>
      <c r="E100" s="142"/>
      <c r="F100" s="142"/>
      <c r="G100" s="142"/>
      <c r="H100" s="142"/>
      <c r="I100" s="142"/>
      <c r="J100" s="143">
        <f>J135</f>
        <v>0</v>
      </c>
      <c r="L100" s="140"/>
    </row>
    <row r="101" spans="2:12" s="11" customFormat="1" ht="19.899999999999999" hidden="1" customHeight="1">
      <c r="B101" s="140"/>
      <c r="D101" s="141" t="s">
        <v>147</v>
      </c>
      <c r="E101" s="142"/>
      <c r="F101" s="142"/>
      <c r="G101" s="142"/>
      <c r="H101" s="142"/>
      <c r="I101" s="142"/>
      <c r="J101" s="143">
        <f>J143</f>
        <v>0</v>
      </c>
      <c r="L101" s="140"/>
    </row>
    <row r="102" spans="2:12" s="11" customFormat="1" ht="19.899999999999999" hidden="1" customHeight="1">
      <c r="B102" s="140"/>
      <c r="D102" s="141" t="s">
        <v>148</v>
      </c>
      <c r="E102" s="142"/>
      <c r="F102" s="142"/>
      <c r="G102" s="142"/>
      <c r="H102" s="142"/>
      <c r="I102" s="142"/>
      <c r="J102" s="143">
        <f>J149</f>
        <v>0</v>
      </c>
      <c r="L102" s="140"/>
    </row>
    <row r="103" spans="2:12" s="1" customFormat="1" ht="21.75" hidden="1" customHeight="1">
      <c r="B103" s="28"/>
      <c r="L103" s="28"/>
    </row>
    <row r="104" spans="2:12" s="1" customFormat="1" ht="6.95" hidden="1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8"/>
    </row>
    <row r="105" spans="2:12" hidden="1"/>
    <row r="106" spans="2:12" hidden="1"/>
    <row r="107" spans="2:12" hidden="1"/>
    <row r="108" spans="2:12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8"/>
    </row>
    <row r="109" spans="2:12" s="1" customFormat="1" ht="24.95" customHeight="1">
      <c r="B109" s="28"/>
      <c r="C109" s="20" t="s">
        <v>105</v>
      </c>
      <c r="L109" s="28"/>
    </row>
    <row r="110" spans="2:12" s="1" customFormat="1" ht="6.95" customHeight="1">
      <c r="B110" s="28"/>
      <c r="L110" s="28"/>
    </row>
    <row r="111" spans="2:12" s="1" customFormat="1" ht="12" customHeight="1">
      <c r="B111" s="28"/>
      <c r="C111" s="25" t="s">
        <v>14</v>
      </c>
      <c r="L111" s="28"/>
    </row>
    <row r="112" spans="2:12" s="1" customFormat="1" ht="16.5" customHeight="1">
      <c r="B112" s="28"/>
      <c r="E112" s="209" t="str">
        <f>E7</f>
        <v>Oprava MK pod Bílou Horou</v>
      </c>
      <c r="F112" s="210"/>
      <c r="G112" s="210"/>
      <c r="H112" s="210"/>
      <c r="L112" s="28"/>
    </row>
    <row r="113" spans="2:65" s="1" customFormat="1" ht="12" customHeight="1">
      <c r="B113" s="28"/>
      <c r="C113" s="25" t="s">
        <v>97</v>
      </c>
      <c r="L113" s="28"/>
    </row>
    <row r="114" spans="2:65" s="1" customFormat="1" ht="16.5" customHeight="1">
      <c r="B114" s="28"/>
      <c r="E114" s="199" t="str">
        <f>E9</f>
        <v>SO 04 - Nové plochy pro kontejnery</v>
      </c>
      <c r="F114" s="208"/>
      <c r="G114" s="208"/>
      <c r="H114" s="208"/>
      <c r="L114" s="28"/>
    </row>
    <row r="115" spans="2:65" s="1" customFormat="1" ht="6.95" customHeight="1">
      <c r="B115" s="28"/>
      <c r="L115" s="28"/>
    </row>
    <row r="116" spans="2:65" s="1" customFormat="1" ht="12" customHeight="1">
      <c r="B116" s="28"/>
      <c r="C116" s="25" t="s">
        <v>18</v>
      </c>
      <c r="F116" s="23" t="str">
        <f>F12</f>
        <v xml:space="preserve"> </v>
      </c>
      <c r="I116" s="25" t="s">
        <v>20</v>
      </c>
      <c r="J116" s="48" t="str">
        <f>IF(J12="","",J12)</f>
        <v>7. 7. 2025</v>
      </c>
      <c r="L116" s="28"/>
    </row>
    <row r="117" spans="2:65" s="1" customFormat="1" ht="6.95" customHeight="1">
      <c r="B117" s="28"/>
      <c r="L117" s="28"/>
    </row>
    <row r="118" spans="2:65" s="1" customFormat="1" ht="15.2" customHeight="1">
      <c r="B118" s="28"/>
      <c r="C118" s="25" t="s">
        <v>22</v>
      </c>
      <c r="F118" s="23" t="str">
        <f>E15</f>
        <v xml:space="preserve"> </v>
      </c>
      <c r="I118" s="25" t="s">
        <v>26</v>
      </c>
      <c r="J118" s="26" t="str">
        <f>E21</f>
        <v xml:space="preserve"> </v>
      </c>
      <c r="L118" s="28"/>
    </row>
    <row r="119" spans="2:65" s="1" customFormat="1" ht="15.2" customHeight="1">
      <c r="B119" s="28"/>
      <c r="C119" s="25" t="s">
        <v>25</v>
      </c>
      <c r="F119" s="23" t="str">
        <f>IF(E18="","",E18)</f>
        <v xml:space="preserve"> </v>
      </c>
      <c r="I119" s="25" t="s">
        <v>27</v>
      </c>
      <c r="J119" s="26" t="str">
        <f>E24</f>
        <v xml:space="preserve"> </v>
      </c>
      <c r="L119" s="28"/>
    </row>
    <row r="120" spans="2:65" s="1" customFormat="1" ht="10.35" customHeight="1">
      <c r="B120" s="28"/>
      <c r="L120" s="28"/>
    </row>
    <row r="121" spans="2:65" s="9" customFormat="1" ht="29.25" customHeight="1">
      <c r="B121" s="104"/>
      <c r="C121" s="105" t="s">
        <v>106</v>
      </c>
      <c r="D121" s="106" t="s">
        <v>55</v>
      </c>
      <c r="E121" s="106" t="s">
        <v>51</v>
      </c>
      <c r="F121" s="106" t="s">
        <v>52</v>
      </c>
      <c r="G121" s="106" t="s">
        <v>107</v>
      </c>
      <c r="H121" s="106" t="s">
        <v>108</v>
      </c>
      <c r="I121" s="106" t="s">
        <v>109</v>
      </c>
      <c r="J121" s="107" t="s">
        <v>101</v>
      </c>
      <c r="K121" s="108" t="s">
        <v>110</v>
      </c>
      <c r="L121" s="104"/>
      <c r="M121" s="55" t="s">
        <v>1</v>
      </c>
      <c r="N121" s="56" t="s">
        <v>34</v>
      </c>
      <c r="O121" s="56" t="s">
        <v>111</v>
      </c>
      <c r="P121" s="56" t="s">
        <v>112</v>
      </c>
      <c r="Q121" s="56" t="s">
        <v>113</v>
      </c>
      <c r="R121" s="56" t="s">
        <v>114</v>
      </c>
      <c r="S121" s="56" t="s">
        <v>115</v>
      </c>
      <c r="T121" s="57" t="s">
        <v>116</v>
      </c>
    </row>
    <row r="122" spans="2:65" s="1" customFormat="1" ht="22.9" customHeight="1">
      <c r="B122" s="28"/>
      <c r="C122" s="60" t="s">
        <v>117</v>
      </c>
      <c r="J122" s="109">
        <f>BK122</f>
        <v>0</v>
      </c>
      <c r="L122" s="28"/>
      <c r="M122" s="58"/>
      <c r="N122" s="49"/>
      <c r="O122" s="49"/>
      <c r="P122" s="110">
        <f>P123</f>
        <v>110.175635</v>
      </c>
      <c r="Q122" s="49"/>
      <c r="R122" s="110">
        <f>R123</f>
        <v>55.844872999999993</v>
      </c>
      <c r="S122" s="49"/>
      <c r="T122" s="111">
        <f>T123</f>
        <v>27.105</v>
      </c>
      <c r="AT122" s="16" t="s">
        <v>69</v>
      </c>
      <c r="AU122" s="16" t="s">
        <v>103</v>
      </c>
      <c r="BK122" s="112">
        <f>BK123</f>
        <v>0</v>
      </c>
    </row>
    <row r="123" spans="2:65" s="10" customFormat="1" ht="25.9" customHeight="1">
      <c r="B123" s="113"/>
      <c r="D123" s="114" t="s">
        <v>69</v>
      </c>
      <c r="E123" s="115" t="s">
        <v>149</v>
      </c>
      <c r="F123" s="115" t="s">
        <v>150</v>
      </c>
      <c r="J123" s="116">
        <f>BK123</f>
        <v>0</v>
      </c>
      <c r="L123" s="113"/>
      <c r="M123" s="117"/>
      <c r="P123" s="118">
        <f>P124+P130+P135+P143+P149</f>
        <v>110.175635</v>
      </c>
      <c r="R123" s="118">
        <f>R124+R130+R135+R143+R149</f>
        <v>55.844872999999993</v>
      </c>
      <c r="T123" s="119">
        <f>T124+T130+T135+T143+T149</f>
        <v>27.105</v>
      </c>
      <c r="AR123" s="114" t="s">
        <v>78</v>
      </c>
      <c r="AT123" s="120" t="s">
        <v>69</v>
      </c>
      <c r="AU123" s="120" t="s">
        <v>70</v>
      </c>
      <c r="AY123" s="114" t="s">
        <v>121</v>
      </c>
      <c r="BK123" s="121">
        <f>BK124+BK130+BK135+BK143+BK149</f>
        <v>0</v>
      </c>
    </row>
    <row r="124" spans="2:65" s="10" customFormat="1" ht="22.9" customHeight="1">
      <c r="B124" s="113"/>
      <c r="D124" s="114" t="s">
        <v>69</v>
      </c>
      <c r="E124" s="144" t="s">
        <v>78</v>
      </c>
      <c r="F124" s="144" t="s">
        <v>151</v>
      </c>
      <c r="J124" s="145">
        <f>BK124</f>
        <v>0</v>
      </c>
      <c r="L124" s="113"/>
      <c r="M124" s="117"/>
      <c r="P124" s="118">
        <f>SUM(P125:P129)</f>
        <v>9.3625000000000007</v>
      </c>
      <c r="R124" s="118">
        <f>SUM(R125:R129)</f>
        <v>0</v>
      </c>
      <c r="T124" s="119">
        <f>SUM(T125:T129)</f>
        <v>27.105</v>
      </c>
      <c r="AR124" s="114" t="s">
        <v>78</v>
      </c>
      <c r="AT124" s="120" t="s">
        <v>69</v>
      </c>
      <c r="AU124" s="120" t="s">
        <v>78</v>
      </c>
      <c r="AY124" s="114" t="s">
        <v>121</v>
      </c>
      <c r="BK124" s="121">
        <f>SUM(BK125:BK129)</f>
        <v>0</v>
      </c>
    </row>
    <row r="125" spans="2:65" s="1" customFormat="1" ht="33" customHeight="1">
      <c r="B125" s="122"/>
      <c r="C125" s="123" t="s">
        <v>78</v>
      </c>
      <c r="D125" s="123" t="s">
        <v>122</v>
      </c>
      <c r="E125" s="124" t="s">
        <v>424</v>
      </c>
      <c r="F125" s="125" t="s">
        <v>425</v>
      </c>
      <c r="G125" s="126" t="s">
        <v>154</v>
      </c>
      <c r="H125" s="127">
        <v>39</v>
      </c>
      <c r="I125" s="128"/>
      <c r="J125" s="128">
        <f>ROUND(I125*H125,2)</f>
        <v>0</v>
      </c>
      <c r="K125" s="129"/>
      <c r="L125" s="28"/>
      <c r="M125" s="130" t="s">
        <v>1</v>
      </c>
      <c r="N125" s="131" t="s">
        <v>35</v>
      </c>
      <c r="O125" s="132">
        <v>2.4E-2</v>
      </c>
      <c r="P125" s="132">
        <f>O125*H125</f>
        <v>0.93600000000000005</v>
      </c>
      <c r="Q125" s="132">
        <v>0</v>
      </c>
      <c r="R125" s="132">
        <f>Q125*H125</f>
        <v>0</v>
      </c>
      <c r="S125" s="132">
        <v>0.255</v>
      </c>
      <c r="T125" s="133">
        <f>S125*H125</f>
        <v>9.9450000000000003</v>
      </c>
      <c r="AR125" s="134" t="s">
        <v>134</v>
      </c>
      <c r="AT125" s="134" t="s">
        <v>122</v>
      </c>
      <c r="AU125" s="134" t="s">
        <v>80</v>
      </c>
      <c r="AY125" s="16" t="s">
        <v>121</v>
      </c>
      <c r="BE125" s="135">
        <f>IF(N125="základní",J125,0)</f>
        <v>0</v>
      </c>
      <c r="BF125" s="135">
        <f>IF(N125="snížená",J125,0)</f>
        <v>0</v>
      </c>
      <c r="BG125" s="135">
        <f>IF(N125="zákl. přenesená",J125,0)</f>
        <v>0</v>
      </c>
      <c r="BH125" s="135">
        <f>IF(N125="sníž. přenesená",J125,0)</f>
        <v>0</v>
      </c>
      <c r="BI125" s="135">
        <f>IF(N125="nulová",J125,0)</f>
        <v>0</v>
      </c>
      <c r="BJ125" s="16" t="s">
        <v>78</v>
      </c>
      <c r="BK125" s="135">
        <f>ROUND(I125*H125,2)</f>
        <v>0</v>
      </c>
      <c r="BL125" s="16" t="s">
        <v>134</v>
      </c>
      <c r="BM125" s="134" t="s">
        <v>426</v>
      </c>
    </row>
    <row r="126" spans="2:65" s="12" customFormat="1">
      <c r="B126" s="146"/>
      <c r="D126" s="147" t="s">
        <v>159</v>
      </c>
      <c r="E126" s="148" t="s">
        <v>1</v>
      </c>
      <c r="F126" s="149" t="s">
        <v>478</v>
      </c>
      <c r="H126" s="150">
        <v>39</v>
      </c>
      <c r="L126" s="146"/>
      <c r="M126" s="151"/>
      <c r="T126" s="152"/>
      <c r="AT126" s="148" t="s">
        <v>159</v>
      </c>
      <c r="AU126" s="148" t="s">
        <v>80</v>
      </c>
      <c r="AV126" s="12" t="s">
        <v>80</v>
      </c>
      <c r="AW126" s="12" t="s">
        <v>28</v>
      </c>
      <c r="AX126" s="12" t="s">
        <v>78</v>
      </c>
      <c r="AY126" s="148" t="s">
        <v>121</v>
      </c>
    </row>
    <row r="127" spans="2:65" s="1" customFormat="1" ht="33" customHeight="1">
      <c r="B127" s="122"/>
      <c r="C127" s="123" t="s">
        <v>80</v>
      </c>
      <c r="D127" s="123" t="s">
        <v>122</v>
      </c>
      <c r="E127" s="124" t="s">
        <v>428</v>
      </c>
      <c r="F127" s="125" t="s">
        <v>429</v>
      </c>
      <c r="G127" s="126" t="s">
        <v>154</v>
      </c>
      <c r="H127" s="127">
        <v>39</v>
      </c>
      <c r="I127" s="128"/>
      <c r="J127" s="128">
        <f>ROUND(I127*H127,2)</f>
        <v>0</v>
      </c>
      <c r="K127" s="129"/>
      <c r="L127" s="28"/>
      <c r="M127" s="130" t="s">
        <v>1</v>
      </c>
      <c r="N127" s="131" t="s">
        <v>35</v>
      </c>
      <c r="O127" s="132">
        <v>0.16600000000000001</v>
      </c>
      <c r="P127" s="132">
        <f>O127*H127</f>
        <v>6.4740000000000002</v>
      </c>
      <c r="Q127" s="132">
        <v>0</v>
      </c>
      <c r="R127" s="132">
        <f>Q127*H127</f>
        <v>0</v>
      </c>
      <c r="S127" s="132">
        <v>0.44</v>
      </c>
      <c r="T127" s="133">
        <f>S127*H127</f>
        <v>17.16</v>
      </c>
      <c r="AR127" s="134" t="s">
        <v>134</v>
      </c>
      <c r="AT127" s="134" t="s">
        <v>122</v>
      </c>
      <c r="AU127" s="134" t="s">
        <v>80</v>
      </c>
      <c r="AY127" s="16" t="s">
        <v>121</v>
      </c>
      <c r="BE127" s="135">
        <f>IF(N127="základní",J127,0)</f>
        <v>0</v>
      </c>
      <c r="BF127" s="135">
        <f>IF(N127="snížená",J127,0)</f>
        <v>0</v>
      </c>
      <c r="BG127" s="135">
        <f>IF(N127="zákl. přenesená",J127,0)</f>
        <v>0</v>
      </c>
      <c r="BH127" s="135">
        <f>IF(N127="sníž. přenesená",J127,0)</f>
        <v>0</v>
      </c>
      <c r="BI127" s="135">
        <f>IF(N127="nulová",J127,0)</f>
        <v>0</v>
      </c>
      <c r="BJ127" s="16" t="s">
        <v>78</v>
      </c>
      <c r="BK127" s="135">
        <f>ROUND(I127*H127,2)</f>
        <v>0</v>
      </c>
      <c r="BL127" s="16" t="s">
        <v>134</v>
      </c>
      <c r="BM127" s="134" t="s">
        <v>430</v>
      </c>
    </row>
    <row r="128" spans="2:65" s="1" customFormat="1" ht="24.2" customHeight="1">
      <c r="B128" s="122"/>
      <c r="C128" s="123" t="s">
        <v>130</v>
      </c>
      <c r="D128" s="123" t="s">
        <v>122</v>
      </c>
      <c r="E128" s="124" t="s">
        <v>434</v>
      </c>
      <c r="F128" s="125" t="s">
        <v>435</v>
      </c>
      <c r="G128" s="126" t="s">
        <v>154</v>
      </c>
      <c r="H128" s="127">
        <v>78.099999999999994</v>
      </c>
      <c r="I128" s="128"/>
      <c r="J128" s="128">
        <f>ROUND(I128*H128,2)</f>
        <v>0</v>
      </c>
      <c r="K128" s="129"/>
      <c r="L128" s="28"/>
      <c r="M128" s="130" t="s">
        <v>1</v>
      </c>
      <c r="N128" s="131" t="s">
        <v>35</v>
      </c>
      <c r="O128" s="132">
        <v>2.5000000000000001E-2</v>
      </c>
      <c r="P128" s="132">
        <f>O128*H128</f>
        <v>1.9524999999999999</v>
      </c>
      <c r="Q128" s="132">
        <v>0</v>
      </c>
      <c r="R128" s="132">
        <f>Q128*H128</f>
        <v>0</v>
      </c>
      <c r="S128" s="132">
        <v>0</v>
      </c>
      <c r="T128" s="133">
        <f>S128*H128</f>
        <v>0</v>
      </c>
      <c r="AR128" s="134" t="s">
        <v>134</v>
      </c>
      <c r="AT128" s="134" t="s">
        <v>122</v>
      </c>
      <c r="AU128" s="134" t="s">
        <v>80</v>
      </c>
      <c r="AY128" s="16" t="s">
        <v>121</v>
      </c>
      <c r="BE128" s="135">
        <f>IF(N128="základní",J128,0)</f>
        <v>0</v>
      </c>
      <c r="BF128" s="135">
        <f>IF(N128="snížená",J128,0)</f>
        <v>0</v>
      </c>
      <c r="BG128" s="135">
        <f>IF(N128="zákl. přenesená",J128,0)</f>
        <v>0</v>
      </c>
      <c r="BH128" s="135">
        <f>IF(N128="sníž. přenesená",J128,0)</f>
        <v>0</v>
      </c>
      <c r="BI128" s="135">
        <f>IF(N128="nulová",J128,0)</f>
        <v>0</v>
      </c>
      <c r="BJ128" s="16" t="s">
        <v>78</v>
      </c>
      <c r="BK128" s="135">
        <f>ROUND(I128*H128,2)</f>
        <v>0</v>
      </c>
      <c r="BL128" s="16" t="s">
        <v>134</v>
      </c>
      <c r="BM128" s="134" t="s">
        <v>436</v>
      </c>
    </row>
    <row r="129" spans="2:65" s="12" customFormat="1">
      <c r="B129" s="146"/>
      <c r="D129" s="147" t="s">
        <v>159</v>
      </c>
      <c r="E129" s="148" t="s">
        <v>1</v>
      </c>
      <c r="F129" s="149" t="s">
        <v>479</v>
      </c>
      <c r="H129" s="150">
        <v>78.099999999999994</v>
      </c>
      <c r="L129" s="146"/>
      <c r="M129" s="151"/>
      <c r="T129" s="152"/>
      <c r="AT129" s="148" t="s">
        <v>159</v>
      </c>
      <c r="AU129" s="148" t="s">
        <v>80</v>
      </c>
      <c r="AV129" s="12" t="s">
        <v>80</v>
      </c>
      <c r="AW129" s="12" t="s">
        <v>28</v>
      </c>
      <c r="AX129" s="12" t="s">
        <v>78</v>
      </c>
      <c r="AY129" s="148" t="s">
        <v>121</v>
      </c>
    </row>
    <row r="130" spans="2:65" s="10" customFormat="1" ht="22.9" customHeight="1">
      <c r="B130" s="113"/>
      <c r="D130" s="114" t="s">
        <v>69</v>
      </c>
      <c r="E130" s="144" t="s">
        <v>120</v>
      </c>
      <c r="F130" s="144" t="s">
        <v>230</v>
      </c>
      <c r="J130" s="145">
        <f>BK130</f>
        <v>0</v>
      </c>
      <c r="L130" s="113"/>
      <c r="M130" s="117"/>
      <c r="P130" s="118">
        <f>SUM(P131:P134)</f>
        <v>52.248900000000006</v>
      </c>
      <c r="R130" s="118">
        <f>SUM(R131:R134)</f>
        <v>48.158505999999996</v>
      </c>
      <c r="T130" s="119">
        <f>SUM(T131:T134)</f>
        <v>0</v>
      </c>
      <c r="AR130" s="114" t="s">
        <v>78</v>
      </c>
      <c r="AT130" s="120" t="s">
        <v>69</v>
      </c>
      <c r="AU130" s="120" t="s">
        <v>78</v>
      </c>
      <c r="AY130" s="114" t="s">
        <v>121</v>
      </c>
      <c r="BK130" s="121">
        <f>SUM(BK131:BK134)</f>
        <v>0</v>
      </c>
    </row>
    <row r="131" spans="2:65" s="1" customFormat="1" ht="21.75" customHeight="1">
      <c r="B131" s="122"/>
      <c r="C131" s="123" t="s">
        <v>134</v>
      </c>
      <c r="D131" s="123" t="s">
        <v>122</v>
      </c>
      <c r="E131" s="124" t="s">
        <v>438</v>
      </c>
      <c r="F131" s="125" t="s">
        <v>439</v>
      </c>
      <c r="G131" s="126" t="s">
        <v>154</v>
      </c>
      <c r="H131" s="127">
        <v>78.099999999999994</v>
      </c>
      <c r="I131" s="128"/>
      <c r="J131" s="128">
        <f>ROUND(I131*H131,2)</f>
        <v>0</v>
      </c>
      <c r="K131" s="129"/>
      <c r="L131" s="28"/>
      <c r="M131" s="130" t="s">
        <v>1</v>
      </c>
      <c r="N131" s="131" t="s">
        <v>35</v>
      </c>
      <c r="O131" s="132">
        <v>0.109</v>
      </c>
      <c r="P131" s="132">
        <f>O131*H131</f>
        <v>8.5129000000000001</v>
      </c>
      <c r="Q131" s="132">
        <v>0.46</v>
      </c>
      <c r="R131" s="132">
        <f>Q131*H131</f>
        <v>35.926000000000002</v>
      </c>
      <c r="S131" s="132">
        <v>0</v>
      </c>
      <c r="T131" s="133">
        <f>S131*H131</f>
        <v>0</v>
      </c>
      <c r="AR131" s="134" t="s">
        <v>134</v>
      </c>
      <c r="AT131" s="134" t="s">
        <v>122</v>
      </c>
      <c r="AU131" s="134" t="s">
        <v>80</v>
      </c>
      <c r="AY131" s="16" t="s">
        <v>121</v>
      </c>
      <c r="BE131" s="135">
        <f>IF(N131="základní",J131,0)</f>
        <v>0</v>
      </c>
      <c r="BF131" s="135">
        <f>IF(N131="snížená",J131,0)</f>
        <v>0</v>
      </c>
      <c r="BG131" s="135">
        <f>IF(N131="zákl. přenesená",J131,0)</f>
        <v>0</v>
      </c>
      <c r="BH131" s="135">
        <f>IF(N131="sníž. přenesená",J131,0)</f>
        <v>0</v>
      </c>
      <c r="BI131" s="135">
        <f>IF(N131="nulová",J131,0)</f>
        <v>0</v>
      </c>
      <c r="BJ131" s="16" t="s">
        <v>78</v>
      </c>
      <c r="BK131" s="135">
        <f>ROUND(I131*H131,2)</f>
        <v>0</v>
      </c>
      <c r="BL131" s="16" t="s">
        <v>134</v>
      </c>
      <c r="BM131" s="134" t="s">
        <v>440</v>
      </c>
    </row>
    <row r="132" spans="2:65" s="1" customFormat="1" ht="33" customHeight="1">
      <c r="B132" s="122"/>
      <c r="C132" s="123" t="s">
        <v>120</v>
      </c>
      <c r="D132" s="123" t="s">
        <v>122</v>
      </c>
      <c r="E132" s="124" t="s">
        <v>445</v>
      </c>
      <c r="F132" s="125" t="s">
        <v>446</v>
      </c>
      <c r="G132" s="126" t="s">
        <v>154</v>
      </c>
      <c r="H132" s="127">
        <v>78.099999999999994</v>
      </c>
      <c r="I132" s="128"/>
      <c r="J132" s="128">
        <f>ROUND(I132*H132,2)</f>
        <v>0</v>
      </c>
      <c r="K132" s="129"/>
      <c r="L132" s="28"/>
      <c r="M132" s="130" t="s">
        <v>1</v>
      </c>
      <c r="N132" s="131" t="s">
        <v>35</v>
      </c>
      <c r="O132" s="132">
        <v>0.56000000000000005</v>
      </c>
      <c r="P132" s="132">
        <f>O132*H132</f>
        <v>43.736000000000004</v>
      </c>
      <c r="Q132" s="132">
        <v>8.9219999999999994E-2</v>
      </c>
      <c r="R132" s="132">
        <f>Q132*H132</f>
        <v>6.968081999999999</v>
      </c>
      <c r="S132" s="132">
        <v>0</v>
      </c>
      <c r="T132" s="133">
        <f>S132*H132</f>
        <v>0</v>
      </c>
      <c r="AR132" s="134" t="s">
        <v>134</v>
      </c>
      <c r="AT132" s="134" t="s">
        <v>122</v>
      </c>
      <c r="AU132" s="134" t="s">
        <v>80</v>
      </c>
      <c r="AY132" s="16" t="s">
        <v>121</v>
      </c>
      <c r="BE132" s="135">
        <f>IF(N132="základní",J132,0)</f>
        <v>0</v>
      </c>
      <c r="BF132" s="135">
        <f>IF(N132="snížená",J132,0)</f>
        <v>0</v>
      </c>
      <c r="BG132" s="135">
        <f>IF(N132="zákl. přenesená",J132,0)</f>
        <v>0</v>
      </c>
      <c r="BH132" s="135">
        <f>IF(N132="sníž. přenesená",J132,0)</f>
        <v>0</v>
      </c>
      <c r="BI132" s="135">
        <f>IF(N132="nulová",J132,0)</f>
        <v>0</v>
      </c>
      <c r="BJ132" s="16" t="s">
        <v>78</v>
      </c>
      <c r="BK132" s="135">
        <f>ROUND(I132*H132,2)</f>
        <v>0</v>
      </c>
      <c r="BL132" s="16" t="s">
        <v>134</v>
      </c>
      <c r="BM132" s="134" t="s">
        <v>447</v>
      </c>
    </row>
    <row r="133" spans="2:65" s="1" customFormat="1" ht="24.2" customHeight="1">
      <c r="B133" s="122"/>
      <c r="C133" s="164" t="s">
        <v>174</v>
      </c>
      <c r="D133" s="164" t="s">
        <v>206</v>
      </c>
      <c r="E133" s="165" t="s">
        <v>452</v>
      </c>
      <c r="F133" s="166" t="s">
        <v>453</v>
      </c>
      <c r="G133" s="167" t="s">
        <v>154</v>
      </c>
      <c r="H133" s="168">
        <v>39.881999999999998</v>
      </c>
      <c r="I133" s="169"/>
      <c r="J133" s="169">
        <f>ROUND(I133*H133,2)</f>
        <v>0</v>
      </c>
      <c r="K133" s="170"/>
      <c r="L133" s="171"/>
      <c r="M133" s="172" t="s">
        <v>1</v>
      </c>
      <c r="N133" s="173" t="s">
        <v>35</v>
      </c>
      <c r="O133" s="132">
        <v>0</v>
      </c>
      <c r="P133" s="132">
        <f>O133*H133</f>
        <v>0</v>
      </c>
      <c r="Q133" s="132">
        <v>0.13200000000000001</v>
      </c>
      <c r="R133" s="132">
        <f>Q133*H133</f>
        <v>5.264424</v>
      </c>
      <c r="S133" s="132">
        <v>0</v>
      </c>
      <c r="T133" s="133">
        <f>S133*H133</f>
        <v>0</v>
      </c>
      <c r="AR133" s="134" t="s">
        <v>185</v>
      </c>
      <c r="AT133" s="134" t="s">
        <v>206</v>
      </c>
      <c r="AU133" s="134" t="s">
        <v>80</v>
      </c>
      <c r="AY133" s="16" t="s">
        <v>121</v>
      </c>
      <c r="BE133" s="135">
        <f>IF(N133="základní",J133,0)</f>
        <v>0</v>
      </c>
      <c r="BF133" s="135">
        <f>IF(N133="snížená",J133,0)</f>
        <v>0</v>
      </c>
      <c r="BG133" s="135">
        <f>IF(N133="zákl. přenesená",J133,0)</f>
        <v>0</v>
      </c>
      <c r="BH133" s="135">
        <f>IF(N133="sníž. přenesená",J133,0)</f>
        <v>0</v>
      </c>
      <c r="BI133" s="135">
        <f>IF(N133="nulová",J133,0)</f>
        <v>0</v>
      </c>
      <c r="BJ133" s="16" t="s">
        <v>78</v>
      </c>
      <c r="BK133" s="135">
        <f>ROUND(I133*H133,2)</f>
        <v>0</v>
      </c>
      <c r="BL133" s="16" t="s">
        <v>134</v>
      </c>
      <c r="BM133" s="134" t="s">
        <v>454</v>
      </c>
    </row>
    <row r="134" spans="2:65" s="12" customFormat="1">
      <c r="B134" s="146"/>
      <c r="D134" s="147" t="s">
        <v>159</v>
      </c>
      <c r="E134" s="148" t="s">
        <v>1</v>
      </c>
      <c r="F134" s="149" t="s">
        <v>480</v>
      </c>
      <c r="H134" s="150">
        <v>39.881999999999998</v>
      </c>
      <c r="L134" s="146"/>
      <c r="M134" s="151"/>
      <c r="T134" s="152"/>
      <c r="AT134" s="148" t="s">
        <v>159</v>
      </c>
      <c r="AU134" s="148" t="s">
        <v>80</v>
      </c>
      <c r="AV134" s="12" t="s">
        <v>80</v>
      </c>
      <c r="AW134" s="12" t="s">
        <v>28</v>
      </c>
      <c r="AX134" s="12" t="s">
        <v>78</v>
      </c>
      <c r="AY134" s="148" t="s">
        <v>121</v>
      </c>
    </row>
    <row r="135" spans="2:65" s="10" customFormat="1" ht="22.9" customHeight="1">
      <c r="B135" s="113"/>
      <c r="D135" s="114" t="s">
        <v>69</v>
      </c>
      <c r="E135" s="144" t="s">
        <v>189</v>
      </c>
      <c r="F135" s="144" t="s">
        <v>323</v>
      </c>
      <c r="J135" s="145">
        <f>BK135</f>
        <v>0</v>
      </c>
      <c r="L135" s="113"/>
      <c r="M135" s="117"/>
      <c r="P135" s="118">
        <f>SUM(P136:P142)</f>
        <v>24.387999999999998</v>
      </c>
      <c r="R135" s="118">
        <f>SUM(R136:R142)</f>
        <v>7.6863669999999988</v>
      </c>
      <c r="T135" s="119">
        <f>SUM(T136:T142)</f>
        <v>0</v>
      </c>
      <c r="AR135" s="114" t="s">
        <v>78</v>
      </c>
      <c r="AT135" s="120" t="s">
        <v>69</v>
      </c>
      <c r="AU135" s="120" t="s">
        <v>78</v>
      </c>
      <c r="AY135" s="114" t="s">
        <v>121</v>
      </c>
      <c r="BK135" s="121">
        <f>SUM(BK136:BK142)</f>
        <v>0</v>
      </c>
    </row>
    <row r="136" spans="2:65" s="1" customFormat="1" ht="33" customHeight="1">
      <c r="B136" s="122"/>
      <c r="C136" s="123" t="s">
        <v>180</v>
      </c>
      <c r="D136" s="123" t="s">
        <v>122</v>
      </c>
      <c r="E136" s="124" t="s">
        <v>459</v>
      </c>
      <c r="F136" s="125" t="s">
        <v>460</v>
      </c>
      <c r="G136" s="126" t="s">
        <v>169</v>
      </c>
      <c r="H136" s="127">
        <v>40</v>
      </c>
      <c r="I136" s="128"/>
      <c r="J136" s="128">
        <f>ROUND(I136*H136,2)</f>
        <v>0</v>
      </c>
      <c r="K136" s="129"/>
      <c r="L136" s="28"/>
      <c r="M136" s="130" t="s">
        <v>1</v>
      </c>
      <c r="N136" s="131" t="s">
        <v>35</v>
      </c>
      <c r="O136" s="132">
        <v>0.23899999999999999</v>
      </c>
      <c r="P136" s="132">
        <f>O136*H136</f>
        <v>9.5599999999999987</v>
      </c>
      <c r="Q136" s="132">
        <v>0.14041999999999999</v>
      </c>
      <c r="R136" s="132">
        <f>Q136*H136</f>
        <v>5.6167999999999996</v>
      </c>
      <c r="S136" s="132">
        <v>0</v>
      </c>
      <c r="T136" s="133">
        <f>S136*H136</f>
        <v>0</v>
      </c>
      <c r="AR136" s="134" t="s">
        <v>134</v>
      </c>
      <c r="AT136" s="134" t="s">
        <v>122</v>
      </c>
      <c r="AU136" s="134" t="s">
        <v>80</v>
      </c>
      <c r="AY136" s="16" t="s">
        <v>121</v>
      </c>
      <c r="BE136" s="135">
        <f>IF(N136="základní",J136,0)</f>
        <v>0</v>
      </c>
      <c r="BF136" s="135">
        <f>IF(N136="snížená",J136,0)</f>
        <v>0</v>
      </c>
      <c r="BG136" s="135">
        <f>IF(N136="zákl. přenesená",J136,0)</f>
        <v>0</v>
      </c>
      <c r="BH136" s="135">
        <f>IF(N136="sníž. přenesená",J136,0)</f>
        <v>0</v>
      </c>
      <c r="BI136" s="135">
        <f>IF(N136="nulová",J136,0)</f>
        <v>0</v>
      </c>
      <c r="BJ136" s="16" t="s">
        <v>78</v>
      </c>
      <c r="BK136" s="135">
        <f>ROUND(I136*H136,2)</f>
        <v>0</v>
      </c>
      <c r="BL136" s="16" t="s">
        <v>134</v>
      </c>
      <c r="BM136" s="134" t="s">
        <v>461</v>
      </c>
    </row>
    <row r="137" spans="2:65" s="1" customFormat="1" ht="21.75" customHeight="1">
      <c r="B137" s="122"/>
      <c r="C137" s="164" t="s">
        <v>185</v>
      </c>
      <c r="D137" s="164" t="s">
        <v>206</v>
      </c>
      <c r="E137" s="165" t="s">
        <v>462</v>
      </c>
      <c r="F137" s="166" t="s">
        <v>463</v>
      </c>
      <c r="G137" s="167" t="s">
        <v>169</v>
      </c>
      <c r="H137" s="168">
        <v>19.38</v>
      </c>
      <c r="I137" s="169"/>
      <c r="J137" s="169">
        <f>ROUND(I137*H137,2)</f>
        <v>0</v>
      </c>
      <c r="K137" s="170"/>
      <c r="L137" s="171"/>
      <c r="M137" s="172" t="s">
        <v>1</v>
      </c>
      <c r="N137" s="173" t="s">
        <v>35</v>
      </c>
      <c r="O137" s="132">
        <v>0</v>
      </c>
      <c r="P137" s="132">
        <f>O137*H137</f>
        <v>0</v>
      </c>
      <c r="Q137" s="132">
        <v>4.2999999999999997E-2</v>
      </c>
      <c r="R137" s="132">
        <f>Q137*H137</f>
        <v>0.83333999999999986</v>
      </c>
      <c r="S137" s="132">
        <v>0</v>
      </c>
      <c r="T137" s="133">
        <f>S137*H137</f>
        <v>0</v>
      </c>
      <c r="AR137" s="134" t="s">
        <v>185</v>
      </c>
      <c r="AT137" s="134" t="s">
        <v>206</v>
      </c>
      <c r="AU137" s="134" t="s">
        <v>80</v>
      </c>
      <c r="AY137" s="16" t="s">
        <v>121</v>
      </c>
      <c r="BE137" s="135">
        <f>IF(N137="základní",J137,0)</f>
        <v>0</v>
      </c>
      <c r="BF137" s="135">
        <f>IF(N137="snížená",J137,0)</f>
        <v>0</v>
      </c>
      <c r="BG137" s="135">
        <f>IF(N137="zákl. přenesená",J137,0)</f>
        <v>0</v>
      </c>
      <c r="BH137" s="135">
        <f>IF(N137="sníž. přenesená",J137,0)</f>
        <v>0</v>
      </c>
      <c r="BI137" s="135">
        <f>IF(N137="nulová",J137,0)</f>
        <v>0</v>
      </c>
      <c r="BJ137" s="16" t="s">
        <v>78</v>
      </c>
      <c r="BK137" s="135">
        <f>ROUND(I137*H137,2)</f>
        <v>0</v>
      </c>
      <c r="BL137" s="16" t="s">
        <v>134</v>
      </c>
      <c r="BM137" s="134" t="s">
        <v>464</v>
      </c>
    </row>
    <row r="138" spans="2:65" s="12" customFormat="1">
      <c r="B138" s="146"/>
      <c r="D138" s="147" t="s">
        <v>159</v>
      </c>
      <c r="E138" s="148" t="s">
        <v>1</v>
      </c>
      <c r="F138" s="149" t="s">
        <v>481</v>
      </c>
      <c r="H138" s="150">
        <v>19.38</v>
      </c>
      <c r="L138" s="146"/>
      <c r="M138" s="151"/>
      <c r="T138" s="152"/>
      <c r="AT138" s="148" t="s">
        <v>159</v>
      </c>
      <c r="AU138" s="148" t="s">
        <v>80</v>
      </c>
      <c r="AV138" s="12" t="s">
        <v>80</v>
      </c>
      <c r="AW138" s="12" t="s">
        <v>28</v>
      </c>
      <c r="AX138" s="12" t="s">
        <v>78</v>
      </c>
      <c r="AY138" s="148" t="s">
        <v>121</v>
      </c>
    </row>
    <row r="139" spans="2:65" s="1" customFormat="1" ht="16.5" customHeight="1">
      <c r="B139" s="122"/>
      <c r="C139" s="164" t="s">
        <v>189</v>
      </c>
      <c r="D139" s="164" t="s">
        <v>206</v>
      </c>
      <c r="E139" s="165" t="s">
        <v>482</v>
      </c>
      <c r="F139" s="166" t="s">
        <v>483</v>
      </c>
      <c r="G139" s="167" t="s">
        <v>169</v>
      </c>
      <c r="H139" s="168">
        <v>42.84</v>
      </c>
      <c r="I139" s="169"/>
      <c r="J139" s="169">
        <f>ROUND(I139*H139,2)</f>
        <v>0</v>
      </c>
      <c r="K139" s="170"/>
      <c r="L139" s="171"/>
      <c r="M139" s="172" t="s">
        <v>1</v>
      </c>
      <c r="N139" s="173" t="s">
        <v>35</v>
      </c>
      <c r="O139" s="132">
        <v>0</v>
      </c>
      <c r="P139" s="132">
        <f>O139*H139</f>
        <v>0</v>
      </c>
      <c r="Q139" s="132">
        <v>2.8000000000000001E-2</v>
      </c>
      <c r="R139" s="132">
        <f>Q139*H139</f>
        <v>1.1995200000000001</v>
      </c>
      <c r="S139" s="132">
        <v>0</v>
      </c>
      <c r="T139" s="133">
        <f>S139*H139</f>
        <v>0</v>
      </c>
      <c r="AR139" s="134" t="s">
        <v>185</v>
      </c>
      <c r="AT139" s="134" t="s">
        <v>206</v>
      </c>
      <c r="AU139" s="134" t="s">
        <v>80</v>
      </c>
      <c r="AY139" s="16" t="s">
        <v>121</v>
      </c>
      <c r="BE139" s="135">
        <f>IF(N139="základní",J139,0)</f>
        <v>0</v>
      </c>
      <c r="BF139" s="135">
        <f>IF(N139="snížená",J139,0)</f>
        <v>0</v>
      </c>
      <c r="BG139" s="135">
        <f>IF(N139="zákl. přenesená",J139,0)</f>
        <v>0</v>
      </c>
      <c r="BH139" s="135">
        <f>IF(N139="sníž. přenesená",J139,0)</f>
        <v>0</v>
      </c>
      <c r="BI139" s="135">
        <f>IF(N139="nulová",J139,0)</f>
        <v>0</v>
      </c>
      <c r="BJ139" s="16" t="s">
        <v>78</v>
      </c>
      <c r="BK139" s="135">
        <f>ROUND(I139*H139,2)</f>
        <v>0</v>
      </c>
      <c r="BL139" s="16" t="s">
        <v>134</v>
      </c>
      <c r="BM139" s="134" t="s">
        <v>484</v>
      </c>
    </row>
    <row r="140" spans="2:65" s="12" customFormat="1">
      <c r="B140" s="146"/>
      <c r="D140" s="147" t="s">
        <v>159</v>
      </c>
      <c r="E140" s="148" t="s">
        <v>1</v>
      </c>
      <c r="F140" s="149" t="s">
        <v>485</v>
      </c>
      <c r="H140" s="150">
        <v>42.84</v>
      </c>
      <c r="L140" s="146"/>
      <c r="M140" s="151"/>
      <c r="T140" s="152"/>
      <c r="AT140" s="148" t="s">
        <v>159</v>
      </c>
      <c r="AU140" s="148" t="s">
        <v>80</v>
      </c>
      <c r="AV140" s="12" t="s">
        <v>80</v>
      </c>
      <c r="AW140" s="12" t="s">
        <v>28</v>
      </c>
      <c r="AX140" s="12" t="s">
        <v>78</v>
      </c>
      <c r="AY140" s="148" t="s">
        <v>121</v>
      </c>
    </row>
    <row r="141" spans="2:65" s="1" customFormat="1" ht="24.2" customHeight="1">
      <c r="B141" s="122"/>
      <c r="C141" s="123" t="s">
        <v>193</v>
      </c>
      <c r="D141" s="123" t="s">
        <v>122</v>
      </c>
      <c r="E141" s="124" t="s">
        <v>466</v>
      </c>
      <c r="F141" s="125" t="s">
        <v>467</v>
      </c>
      <c r="G141" s="126" t="s">
        <v>154</v>
      </c>
      <c r="H141" s="127">
        <v>78.099999999999994</v>
      </c>
      <c r="I141" s="128"/>
      <c r="J141" s="128">
        <f>ROUND(I141*H141,2)</f>
        <v>0</v>
      </c>
      <c r="K141" s="129"/>
      <c r="L141" s="28"/>
      <c r="M141" s="130" t="s">
        <v>1</v>
      </c>
      <c r="N141" s="131" t="s">
        <v>35</v>
      </c>
      <c r="O141" s="132">
        <v>0.08</v>
      </c>
      <c r="P141" s="132">
        <f>O141*H141</f>
        <v>6.2479999999999993</v>
      </c>
      <c r="Q141" s="132">
        <v>4.6999999999999999E-4</v>
      </c>
      <c r="R141" s="132">
        <f>Q141*H141</f>
        <v>3.6706999999999997E-2</v>
      </c>
      <c r="S141" s="132">
        <v>0</v>
      </c>
      <c r="T141" s="133">
        <f>S141*H141</f>
        <v>0</v>
      </c>
      <c r="AR141" s="134" t="s">
        <v>134</v>
      </c>
      <c r="AT141" s="134" t="s">
        <v>122</v>
      </c>
      <c r="AU141" s="134" t="s">
        <v>80</v>
      </c>
      <c r="AY141" s="16" t="s">
        <v>121</v>
      </c>
      <c r="BE141" s="135">
        <f>IF(N141="základní",J141,0)</f>
        <v>0</v>
      </c>
      <c r="BF141" s="135">
        <f>IF(N141="snížená",J141,0)</f>
        <v>0</v>
      </c>
      <c r="BG141" s="135">
        <f>IF(N141="zákl. přenesená",J141,0)</f>
        <v>0</v>
      </c>
      <c r="BH141" s="135">
        <f>IF(N141="sníž. přenesená",J141,0)</f>
        <v>0</v>
      </c>
      <c r="BI141" s="135">
        <f>IF(N141="nulová",J141,0)</f>
        <v>0</v>
      </c>
      <c r="BJ141" s="16" t="s">
        <v>78</v>
      </c>
      <c r="BK141" s="135">
        <f>ROUND(I141*H141,2)</f>
        <v>0</v>
      </c>
      <c r="BL141" s="16" t="s">
        <v>134</v>
      </c>
      <c r="BM141" s="134" t="s">
        <v>468</v>
      </c>
    </row>
    <row r="142" spans="2:65" s="1" customFormat="1" ht="24.2" customHeight="1">
      <c r="B142" s="122"/>
      <c r="C142" s="123" t="s">
        <v>198</v>
      </c>
      <c r="D142" s="123" t="s">
        <v>122</v>
      </c>
      <c r="E142" s="124" t="s">
        <v>486</v>
      </c>
      <c r="F142" s="125" t="s">
        <v>487</v>
      </c>
      <c r="G142" s="126" t="s">
        <v>154</v>
      </c>
      <c r="H142" s="127">
        <v>39</v>
      </c>
      <c r="I142" s="128"/>
      <c r="J142" s="128">
        <f>ROUND(I142*H142,2)</f>
        <v>0</v>
      </c>
      <c r="K142" s="129"/>
      <c r="L142" s="28"/>
      <c r="M142" s="130" t="s">
        <v>1</v>
      </c>
      <c r="N142" s="131" t="s">
        <v>35</v>
      </c>
      <c r="O142" s="132">
        <v>0.22</v>
      </c>
      <c r="P142" s="132">
        <f>O142*H142</f>
        <v>8.58</v>
      </c>
      <c r="Q142" s="132">
        <v>0</v>
      </c>
      <c r="R142" s="132">
        <f>Q142*H142</f>
        <v>0</v>
      </c>
      <c r="S142" s="132">
        <v>0</v>
      </c>
      <c r="T142" s="133">
        <f>S142*H142</f>
        <v>0</v>
      </c>
      <c r="AR142" s="134" t="s">
        <v>134</v>
      </c>
      <c r="AT142" s="134" t="s">
        <v>122</v>
      </c>
      <c r="AU142" s="134" t="s">
        <v>80</v>
      </c>
      <c r="AY142" s="16" t="s">
        <v>121</v>
      </c>
      <c r="BE142" s="135">
        <f>IF(N142="základní",J142,0)</f>
        <v>0</v>
      </c>
      <c r="BF142" s="135">
        <f>IF(N142="snížená",J142,0)</f>
        <v>0</v>
      </c>
      <c r="BG142" s="135">
        <f>IF(N142="zákl. přenesená",J142,0)</f>
        <v>0</v>
      </c>
      <c r="BH142" s="135">
        <f>IF(N142="sníž. přenesená",J142,0)</f>
        <v>0</v>
      </c>
      <c r="BI142" s="135">
        <f>IF(N142="nulová",J142,0)</f>
        <v>0</v>
      </c>
      <c r="BJ142" s="16" t="s">
        <v>78</v>
      </c>
      <c r="BK142" s="135">
        <f>ROUND(I142*H142,2)</f>
        <v>0</v>
      </c>
      <c r="BL142" s="16" t="s">
        <v>134</v>
      </c>
      <c r="BM142" s="134" t="s">
        <v>488</v>
      </c>
    </row>
    <row r="143" spans="2:65" s="10" customFormat="1" ht="22.9" customHeight="1">
      <c r="B143" s="113"/>
      <c r="D143" s="114" t="s">
        <v>69</v>
      </c>
      <c r="E143" s="144" t="s">
        <v>381</v>
      </c>
      <c r="F143" s="144" t="s">
        <v>382</v>
      </c>
      <c r="J143" s="145">
        <f>BK143</f>
        <v>0</v>
      </c>
      <c r="L143" s="113"/>
      <c r="M143" s="117"/>
      <c r="P143" s="118">
        <f>SUM(P144:P148)</f>
        <v>2.0057700000000001</v>
      </c>
      <c r="R143" s="118">
        <f>SUM(R144:R148)</f>
        <v>0</v>
      </c>
      <c r="T143" s="119">
        <f>SUM(T144:T148)</f>
        <v>0</v>
      </c>
      <c r="AR143" s="114" t="s">
        <v>78</v>
      </c>
      <c r="AT143" s="120" t="s">
        <v>69</v>
      </c>
      <c r="AU143" s="120" t="s">
        <v>78</v>
      </c>
      <c r="AY143" s="114" t="s">
        <v>121</v>
      </c>
      <c r="BK143" s="121">
        <f>SUM(BK144:BK148)</f>
        <v>0</v>
      </c>
    </row>
    <row r="144" spans="2:65" s="1" customFormat="1" ht="21.75" customHeight="1">
      <c r="B144" s="122"/>
      <c r="C144" s="123" t="s">
        <v>8</v>
      </c>
      <c r="D144" s="123" t="s">
        <v>122</v>
      </c>
      <c r="E144" s="124" t="s">
        <v>384</v>
      </c>
      <c r="F144" s="125" t="s">
        <v>385</v>
      </c>
      <c r="G144" s="126" t="s">
        <v>209</v>
      </c>
      <c r="H144" s="127">
        <v>27.105</v>
      </c>
      <c r="I144" s="128"/>
      <c r="J144" s="128">
        <f>ROUND(I144*H144,2)</f>
        <v>0</v>
      </c>
      <c r="K144" s="129"/>
      <c r="L144" s="28"/>
      <c r="M144" s="130" t="s">
        <v>1</v>
      </c>
      <c r="N144" s="131" t="s">
        <v>35</v>
      </c>
      <c r="O144" s="132">
        <v>3.2000000000000001E-2</v>
      </c>
      <c r="P144" s="132">
        <f>O144*H144</f>
        <v>0.86736000000000002</v>
      </c>
      <c r="Q144" s="132">
        <v>0</v>
      </c>
      <c r="R144" s="132">
        <f>Q144*H144</f>
        <v>0</v>
      </c>
      <c r="S144" s="132">
        <v>0</v>
      </c>
      <c r="T144" s="133">
        <f>S144*H144</f>
        <v>0</v>
      </c>
      <c r="AR144" s="134" t="s">
        <v>134</v>
      </c>
      <c r="AT144" s="134" t="s">
        <v>122</v>
      </c>
      <c r="AU144" s="134" t="s">
        <v>80</v>
      </c>
      <c r="AY144" s="16" t="s">
        <v>121</v>
      </c>
      <c r="BE144" s="135">
        <f>IF(N144="základní",J144,0)</f>
        <v>0</v>
      </c>
      <c r="BF144" s="135">
        <f>IF(N144="snížená",J144,0)</f>
        <v>0</v>
      </c>
      <c r="BG144" s="135">
        <f>IF(N144="zákl. přenesená",J144,0)</f>
        <v>0</v>
      </c>
      <c r="BH144" s="135">
        <f>IF(N144="sníž. přenesená",J144,0)</f>
        <v>0</v>
      </c>
      <c r="BI144" s="135">
        <f>IF(N144="nulová",J144,0)</f>
        <v>0</v>
      </c>
      <c r="BJ144" s="16" t="s">
        <v>78</v>
      </c>
      <c r="BK144" s="135">
        <f>ROUND(I144*H144,2)</f>
        <v>0</v>
      </c>
      <c r="BL144" s="16" t="s">
        <v>134</v>
      </c>
      <c r="BM144" s="134" t="s">
        <v>469</v>
      </c>
    </row>
    <row r="145" spans="2:65" s="1" customFormat="1" ht="24.2" customHeight="1">
      <c r="B145" s="122"/>
      <c r="C145" s="123" t="s">
        <v>205</v>
      </c>
      <c r="D145" s="123" t="s">
        <v>122</v>
      </c>
      <c r="E145" s="124" t="s">
        <v>389</v>
      </c>
      <c r="F145" s="125" t="s">
        <v>390</v>
      </c>
      <c r="G145" s="126" t="s">
        <v>209</v>
      </c>
      <c r="H145" s="127">
        <v>379.47</v>
      </c>
      <c r="I145" s="128"/>
      <c r="J145" s="128">
        <f>ROUND(I145*H145,2)</f>
        <v>0</v>
      </c>
      <c r="K145" s="129"/>
      <c r="L145" s="28"/>
      <c r="M145" s="130" t="s">
        <v>1</v>
      </c>
      <c r="N145" s="131" t="s">
        <v>35</v>
      </c>
      <c r="O145" s="132">
        <v>3.0000000000000001E-3</v>
      </c>
      <c r="P145" s="132">
        <f>O145*H145</f>
        <v>1.1384100000000001</v>
      </c>
      <c r="Q145" s="132">
        <v>0</v>
      </c>
      <c r="R145" s="132">
        <f>Q145*H145</f>
        <v>0</v>
      </c>
      <c r="S145" s="132">
        <v>0</v>
      </c>
      <c r="T145" s="133">
        <f>S145*H145</f>
        <v>0</v>
      </c>
      <c r="AR145" s="134" t="s">
        <v>134</v>
      </c>
      <c r="AT145" s="134" t="s">
        <v>122</v>
      </c>
      <c r="AU145" s="134" t="s">
        <v>80</v>
      </c>
      <c r="AY145" s="16" t="s">
        <v>121</v>
      </c>
      <c r="BE145" s="135">
        <f>IF(N145="základní",J145,0)</f>
        <v>0</v>
      </c>
      <c r="BF145" s="135">
        <f>IF(N145="snížená",J145,0)</f>
        <v>0</v>
      </c>
      <c r="BG145" s="135">
        <f>IF(N145="zákl. přenesená",J145,0)</f>
        <v>0</v>
      </c>
      <c r="BH145" s="135">
        <f>IF(N145="sníž. přenesená",J145,0)</f>
        <v>0</v>
      </c>
      <c r="BI145" s="135">
        <f>IF(N145="nulová",J145,0)</f>
        <v>0</v>
      </c>
      <c r="BJ145" s="16" t="s">
        <v>78</v>
      </c>
      <c r="BK145" s="135">
        <f>ROUND(I145*H145,2)</f>
        <v>0</v>
      </c>
      <c r="BL145" s="16" t="s">
        <v>134</v>
      </c>
      <c r="BM145" s="134" t="s">
        <v>470</v>
      </c>
    </row>
    <row r="146" spans="2:65" s="12" customFormat="1">
      <c r="B146" s="146"/>
      <c r="D146" s="147" t="s">
        <v>159</v>
      </c>
      <c r="E146" s="148" t="s">
        <v>1</v>
      </c>
      <c r="F146" s="149" t="s">
        <v>489</v>
      </c>
      <c r="H146" s="150">
        <v>379.47</v>
      </c>
      <c r="L146" s="146"/>
      <c r="M146" s="151"/>
      <c r="T146" s="152"/>
      <c r="AT146" s="148" t="s">
        <v>159</v>
      </c>
      <c r="AU146" s="148" t="s">
        <v>80</v>
      </c>
      <c r="AV146" s="12" t="s">
        <v>80</v>
      </c>
      <c r="AW146" s="12" t="s">
        <v>28</v>
      </c>
      <c r="AX146" s="12" t="s">
        <v>78</v>
      </c>
      <c r="AY146" s="148" t="s">
        <v>121</v>
      </c>
    </row>
    <row r="147" spans="2:65" s="1" customFormat="1" ht="37.9" customHeight="1">
      <c r="B147" s="122"/>
      <c r="C147" s="123" t="s">
        <v>212</v>
      </c>
      <c r="D147" s="123" t="s">
        <v>122</v>
      </c>
      <c r="E147" s="124" t="s">
        <v>414</v>
      </c>
      <c r="F147" s="125" t="s">
        <v>415</v>
      </c>
      <c r="G147" s="126" t="s">
        <v>209</v>
      </c>
      <c r="H147" s="127">
        <v>9.9450000000000003</v>
      </c>
      <c r="I147" s="128"/>
      <c r="J147" s="128">
        <f>ROUND(I147*H147,2)</f>
        <v>0</v>
      </c>
      <c r="K147" s="129"/>
      <c r="L147" s="28"/>
      <c r="M147" s="130" t="s">
        <v>1</v>
      </c>
      <c r="N147" s="131" t="s">
        <v>35</v>
      </c>
      <c r="O147" s="132">
        <v>0</v>
      </c>
      <c r="P147" s="132">
        <f>O147*H147</f>
        <v>0</v>
      </c>
      <c r="Q147" s="132">
        <v>0</v>
      </c>
      <c r="R147" s="132">
        <f>Q147*H147</f>
        <v>0</v>
      </c>
      <c r="S147" s="132">
        <v>0</v>
      </c>
      <c r="T147" s="133">
        <f>S147*H147</f>
        <v>0</v>
      </c>
      <c r="AR147" s="134" t="s">
        <v>134</v>
      </c>
      <c r="AT147" s="134" t="s">
        <v>122</v>
      </c>
      <c r="AU147" s="134" t="s">
        <v>80</v>
      </c>
      <c r="AY147" s="16" t="s">
        <v>121</v>
      </c>
      <c r="BE147" s="135">
        <f>IF(N147="základní",J147,0)</f>
        <v>0</v>
      </c>
      <c r="BF147" s="135">
        <f>IF(N147="snížená",J147,0)</f>
        <v>0</v>
      </c>
      <c r="BG147" s="135">
        <f>IF(N147="zákl. přenesená",J147,0)</f>
        <v>0</v>
      </c>
      <c r="BH147" s="135">
        <f>IF(N147="sníž. přenesená",J147,0)</f>
        <v>0</v>
      </c>
      <c r="BI147" s="135">
        <f>IF(N147="nulová",J147,0)</f>
        <v>0</v>
      </c>
      <c r="BJ147" s="16" t="s">
        <v>78</v>
      </c>
      <c r="BK147" s="135">
        <f>ROUND(I147*H147,2)</f>
        <v>0</v>
      </c>
      <c r="BL147" s="16" t="s">
        <v>134</v>
      </c>
      <c r="BM147" s="134" t="s">
        <v>472</v>
      </c>
    </row>
    <row r="148" spans="2:65" s="1" customFormat="1" ht="44.25" customHeight="1">
      <c r="B148" s="122"/>
      <c r="C148" s="123" t="s">
        <v>216</v>
      </c>
      <c r="D148" s="123" t="s">
        <v>122</v>
      </c>
      <c r="E148" s="124" t="s">
        <v>398</v>
      </c>
      <c r="F148" s="125" t="s">
        <v>399</v>
      </c>
      <c r="G148" s="126" t="s">
        <v>209</v>
      </c>
      <c r="H148" s="127">
        <v>17.600000000000001</v>
      </c>
      <c r="I148" s="128"/>
      <c r="J148" s="128">
        <f>ROUND(I148*H148,2)</f>
        <v>0</v>
      </c>
      <c r="K148" s="129"/>
      <c r="L148" s="28"/>
      <c r="M148" s="130" t="s">
        <v>1</v>
      </c>
      <c r="N148" s="131" t="s">
        <v>35</v>
      </c>
      <c r="O148" s="132">
        <v>0</v>
      </c>
      <c r="P148" s="132">
        <f>O148*H148</f>
        <v>0</v>
      </c>
      <c r="Q148" s="132">
        <v>0</v>
      </c>
      <c r="R148" s="132">
        <f>Q148*H148</f>
        <v>0</v>
      </c>
      <c r="S148" s="132">
        <v>0</v>
      </c>
      <c r="T148" s="133">
        <f>S148*H148</f>
        <v>0</v>
      </c>
      <c r="AR148" s="134" t="s">
        <v>134</v>
      </c>
      <c r="AT148" s="134" t="s">
        <v>122</v>
      </c>
      <c r="AU148" s="134" t="s">
        <v>80</v>
      </c>
      <c r="AY148" s="16" t="s">
        <v>121</v>
      </c>
      <c r="BE148" s="135">
        <f>IF(N148="základní",J148,0)</f>
        <v>0</v>
      </c>
      <c r="BF148" s="135">
        <f>IF(N148="snížená",J148,0)</f>
        <v>0</v>
      </c>
      <c r="BG148" s="135">
        <f>IF(N148="zákl. přenesená",J148,0)</f>
        <v>0</v>
      </c>
      <c r="BH148" s="135">
        <f>IF(N148="sníž. přenesená",J148,0)</f>
        <v>0</v>
      </c>
      <c r="BI148" s="135">
        <f>IF(N148="nulová",J148,0)</f>
        <v>0</v>
      </c>
      <c r="BJ148" s="16" t="s">
        <v>78</v>
      </c>
      <c r="BK148" s="135">
        <f>ROUND(I148*H148,2)</f>
        <v>0</v>
      </c>
      <c r="BL148" s="16" t="s">
        <v>134</v>
      </c>
      <c r="BM148" s="134" t="s">
        <v>473</v>
      </c>
    </row>
    <row r="149" spans="2:65" s="10" customFormat="1" ht="22.9" customHeight="1">
      <c r="B149" s="113"/>
      <c r="D149" s="114" t="s">
        <v>69</v>
      </c>
      <c r="E149" s="144" t="s">
        <v>417</v>
      </c>
      <c r="F149" s="144" t="s">
        <v>418</v>
      </c>
      <c r="J149" s="145">
        <f>BK149</f>
        <v>0</v>
      </c>
      <c r="L149" s="113"/>
      <c r="M149" s="117"/>
      <c r="P149" s="118">
        <f>P150</f>
        <v>22.170465</v>
      </c>
      <c r="R149" s="118">
        <f>R150</f>
        <v>0</v>
      </c>
      <c r="T149" s="119">
        <f>T150</f>
        <v>0</v>
      </c>
      <c r="AR149" s="114" t="s">
        <v>78</v>
      </c>
      <c r="AT149" s="120" t="s">
        <v>69</v>
      </c>
      <c r="AU149" s="120" t="s">
        <v>78</v>
      </c>
      <c r="AY149" s="114" t="s">
        <v>121</v>
      </c>
      <c r="BK149" s="121">
        <f>BK150</f>
        <v>0</v>
      </c>
    </row>
    <row r="150" spans="2:65" s="1" customFormat="1" ht="24.2" customHeight="1">
      <c r="B150" s="122"/>
      <c r="C150" s="123" t="s">
        <v>220</v>
      </c>
      <c r="D150" s="123" t="s">
        <v>122</v>
      </c>
      <c r="E150" s="124" t="s">
        <v>474</v>
      </c>
      <c r="F150" s="125" t="s">
        <v>475</v>
      </c>
      <c r="G150" s="126" t="s">
        <v>209</v>
      </c>
      <c r="H150" s="127">
        <v>55.844999999999999</v>
      </c>
      <c r="I150" s="128"/>
      <c r="J150" s="128">
        <f>ROUND(I150*H150,2)</f>
        <v>0</v>
      </c>
      <c r="K150" s="129"/>
      <c r="L150" s="28"/>
      <c r="M150" s="136" t="s">
        <v>1</v>
      </c>
      <c r="N150" s="137" t="s">
        <v>35</v>
      </c>
      <c r="O150" s="138">
        <v>0.39700000000000002</v>
      </c>
      <c r="P150" s="138">
        <f>O150*H150</f>
        <v>22.170465</v>
      </c>
      <c r="Q150" s="138">
        <v>0</v>
      </c>
      <c r="R150" s="138">
        <f>Q150*H150</f>
        <v>0</v>
      </c>
      <c r="S150" s="138">
        <v>0</v>
      </c>
      <c r="T150" s="139">
        <f>S150*H150</f>
        <v>0</v>
      </c>
      <c r="AR150" s="134" t="s">
        <v>134</v>
      </c>
      <c r="AT150" s="134" t="s">
        <v>122</v>
      </c>
      <c r="AU150" s="134" t="s">
        <v>80</v>
      </c>
      <c r="AY150" s="16" t="s">
        <v>121</v>
      </c>
      <c r="BE150" s="135">
        <f>IF(N150="základní",J150,0)</f>
        <v>0</v>
      </c>
      <c r="BF150" s="135">
        <f>IF(N150="snížená",J150,0)</f>
        <v>0</v>
      </c>
      <c r="BG150" s="135">
        <f>IF(N150="zákl. přenesená",J150,0)</f>
        <v>0</v>
      </c>
      <c r="BH150" s="135">
        <f>IF(N150="sníž. přenesená",J150,0)</f>
        <v>0</v>
      </c>
      <c r="BI150" s="135">
        <f>IF(N150="nulová",J150,0)</f>
        <v>0</v>
      </c>
      <c r="BJ150" s="16" t="s">
        <v>78</v>
      </c>
      <c r="BK150" s="135">
        <f>ROUND(I150*H150,2)</f>
        <v>0</v>
      </c>
      <c r="BL150" s="16" t="s">
        <v>134</v>
      </c>
      <c r="BM150" s="134" t="s">
        <v>476</v>
      </c>
    </row>
    <row r="151" spans="2:65" s="1" customFormat="1" ht="6.95" customHeight="1">
      <c r="B151" s="40"/>
      <c r="C151" s="41"/>
      <c r="D151" s="41"/>
      <c r="E151" s="41"/>
      <c r="F151" s="41"/>
      <c r="G151" s="41"/>
      <c r="H151" s="41"/>
      <c r="I151" s="41"/>
      <c r="J151" s="41"/>
      <c r="K151" s="41"/>
      <c r="L151" s="28"/>
    </row>
  </sheetData>
  <autoFilter ref="C121:K150" xr:uid="{00000000-0009-0000-0000-000004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45"/>
  <sheetViews>
    <sheetView showGridLines="0" topLeftCell="A73" workbookViewId="0">
      <selection activeCell="I125" sqref="I125:I14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4" t="s">
        <v>5</v>
      </c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6" t="s">
        <v>92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2:46" ht="24.95" customHeight="1">
      <c r="B4" s="19"/>
      <c r="D4" s="20" t="s">
        <v>96</v>
      </c>
      <c r="L4" s="19"/>
      <c r="M4" s="84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09" t="str">
        <f>'Rekapitulace stavby'!K6</f>
        <v>Oprava MK pod Bílou Horou</v>
      </c>
      <c r="F7" s="210"/>
      <c r="G7" s="210"/>
      <c r="H7" s="210"/>
      <c r="L7" s="19"/>
    </row>
    <row r="8" spans="2:46" s="1" customFormat="1" ht="12" customHeight="1">
      <c r="B8" s="28"/>
      <c r="D8" s="25" t="s">
        <v>97</v>
      </c>
      <c r="L8" s="28"/>
    </row>
    <row r="9" spans="2:46" s="1" customFormat="1" ht="16.5" customHeight="1">
      <c r="B9" s="28"/>
      <c r="E9" s="199" t="s">
        <v>490</v>
      </c>
      <c r="F9" s="208"/>
      <c r="G9" s="208"/>
      <c r="H9" s="208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7. 7. 2025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24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25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183" t="str">
        <f>'Rekapitulace stavby'!E14</f>
        <v xml:space="preserve"> </v>
      </c>
      <c r="F18" s="183"/>
      <c r="G18" s="183"/>
      <c r="H18" s="183"/>
      <c r="I18" s="25" t="s">
        <v>24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26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24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27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24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29</v>
      </c>
      <c r="L26" s="28"/>
    </row>
    <row r="27" spans="2:12" s="7" customFormat="1" ht="16.5" customHeight="1">
      <c r="B27" s="85"/>
      <c r="E27" s="185" t="s">
        <v>1</v>
      </c>
      <c r="F27" s="185"/>
      <c r="G27" s="185"/>
      <c r="H27" s="185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30</v>
      </c>
      <c r="J30" s="62">
        <f>ROUND(J122,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>
      <c r="B33" s="28"/>
      <c r="D33" s="51" t="s">
        <v>34</v>
      </c>
      <c r="E33" s="25" t="s">
        <v>35</v>
      </c>
      <c r="F33" s="87">
        <f>ROUND((SUM(BE122:BE144)),  2)</f>
        <v>0</v>
      </c>
      <c r="I33" s="88">
        <v>0.21</v>
      </c>
      <c r="J33" s="87">
        <f>ROUND(((SUM(BE122:BE144))*I33),  2)</f>
        <v>0</v>
      </c>
      <c r="L33" s="28"/>
    </row>
    <row r="34" spans="2:12" s="1" customFormat="1" ht="14.45" customHeight="1">
      <c r="B34" s="28"/>
      <c r="E34" s="25" t="s">
        <v>36</v>
      </c>
      <c r="F34" s="87">
        <f>ROUND((SUM(BF122:BF144)),  2)</f>
        <v>0</v>
      </c>
      <c r="I34" s="88">
        <v>0.12</v>
      </c>
      <c r="J34" s="87">
        <f>ROUND(((SUM(BF122:BF144))*I34),  2)</f>
        <v>0</v>
      </c>
      <c r="L34" s="28"/>
    </row>
    <row r="35" spans="2:12" s="1" customFormat="1" ht="14.45" hidden="1" customHeight="1">
      <c r="B35" s="28"/>
      <c r="E35" s="25" t="s">
        <v>37</v>
      </c>
      <c r="F35" s="87">
        <f>ROUND((SUM(BG122:BG144)),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5" t="s">
        <v>38</v>
      </c>
      <c r="F36" s="87">
        <f>ROUND((SUM(BH122:BH144)),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5" t="s">
        <v>39</v>
      </c>
      <c r="F37" s="87">
        <f>ROUND((SUM(BI122:BI144)),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40</v>
      </c>
      <c r="E39" s="53"/>
      <c r="F39" s="53"/>
      <c r="G39" s="91" t="s">
        <v>41</v>
      </c>
      <c r="H39" s="92" t="s">
        <v>42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45</v>
      </c>
      <c r="E61" s="30"/>
      <c r="F61" s="95" t="s">
        <v>46</v>
      </c>
      <c r="G61" s="39" t="s">
        <v>45</v>
      </c>
      <c r="H61" s="30"/>
      <c r="I61" s="30"/>
      <c r="J61" s="96" t="s">
        <v>46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45</v>
      </c>
      <c r="E76" s="30"/>
      <c r="F76" s="95" t="s">
        <v>46</v>
      </c>
      <c r="G76" s="39" t="s">
        <v>45</v>
      </c>
      <c r="H76" s="30"/>
      <c r="I76" s="30"/>
      <c r="J76" s="96" t="s">
        <v>46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hidden="1" customHeight="1">
      <c r="B82" s="28"/>
      <c r="C82" s="20" t="s">
        <v>99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5" t="s">
        <v>14</v>
      </c>
      <c r="L84" s="28"/>
    </row>
    <row r="85" spans="2:47" s="1" customFormat="1" ht="16.5" hidden="1" customHeight="1">
      <c r="B85" s="28"/>
      <c r="E85" s="209" t="str">
        <f>E7</f>
        <v>Oprava MK pod Bílou Horou</v>
      </c>
      <c r="F85" s="210"/>
      <c r="G85" s="210"/>
      <c r="H85" s="210"/>
      <c r="L85" s="28"/>
    </row>
    <row r="86" spans="2:47" s="1" customFormat="1" ht="12" hidden="1" customHeight="1">
      <c r="B86" s="28"/>
      <c r="C86" s="25" t="s">
        <v>97</v>
      </c>
      <c r="L86" s="28"/>
    </row>
    <row r="87" spans="2:47" s="1" customFormat="1" ht="16.5" hidden="1" customHeight="1">
      <c r="B87" s="28"/>
      <c r="E87" s="199" t="str">
        <f>E9</f>
        <v>SO 05 - Propojovací chodníky</v>
      </c>
      <c r="F87" s="208"/>
      <c r="G87" s="208"/>
      <c r="H87" s="208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5" t="s">
        <v>18</v>
      </c>
      <c r="F89" s="23" t="str">
        <f>F12</f>
        <v xml:space="preserve"> </v>
      </c>
      <c r="I89" s="25" t="s">
        <v>20</v>
      </c>
      <c r="J89" s="48" t="str">
        <f>IF(J12="","",J12)</f>
        <v>7. 7. 2025</v>
      </c>
      <c r="L89" s="28"/>
    </row>
    <row r="90" spans="2:47" s="1" customFormat="1" ht="6.95" hidden="1" customHeight="1">
      <c r="B90" s="28"/>
      <c r="L90" s="28"/>
    </row>
    <row r="91" spans="2:47" s="1" customFormat="1" ht="15.2" hidden="1" customHeight="1">
      <c r="B91" s="28"/>
      <c r="C91" s="25" t="s">
        <v>22</v>
      </c>
      <c r="F91" s="23" t="str">
        <f>E15</f>
        <v xml:space="preserve"> </v>
      </c>
      <c r="I91" s="25" t="s">
        <v>26</v>
      </c>
      <c r="J91" s="26" t="str">
        <f>E21</f>
        <v xml:space="preserve"> </v>
      </c>
      <c r="L91" s="28"/>
    </row>
    <row r="92" spans="2:47" s="1" customFormat="1" ht="15.2" hidden="1" customHeight="1">
      <c r="B92" s="28"/>
      <c r="C92" s="25" t="s">
        <v>25</v>
      </c>
      <c r="F92" s="23" t="str">
        <f>IF(E18="","",E18)</f>
        <v xml:space="preserve"> </v>
      </c>
      <c r="I92" s="25" t="s">
        <v>27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97" t="s">
        <v>100</v>
      </c>
      <c r="D94" s="89"/>
      <c r="E94" s="89"/>
      <c r="F94" s="89"/>
      <c r="G94" s="89"/>
      <c r="H94" s="89"/>
      <c r="I94" s="89"/>
      <c r="J94" s="98" t="s">
        <v>101</v>
      </c>
      <c r="K94" s="89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99" t="s">
        <v>102</v>
      </c>
      <c r="J96" s="62">
        <f>J122</f>
        <v>0</v>
      </c>
      <c r="L96" s="28"/>
      <c r="AU96" s="16" t="s">
        <v>103</v>
      </c>
    </row>
    <row r="97" spans="2:12" s="8" customFormat="1" ht="24.95" hidden="1" customHeight="1">
      <c r="B97" s="100"/>
      <c r="D97" s="101" t="s">
        <v>142</v>
      </c>
      <c r="E97" s="102"/>
      <c r="F97" s="102"/>
      <c r="G97" s="102"/>
      <c r="H97" s="102"/>
      <c r="I97" s="102"/>
      <c r="J97" s="103">
        <f>J123</f>
        <v>0</v>
      </c>
      <c r="L97" s="100"/>
    </row>
    <row r="98" spans="2:12" s="11" customFormat="1" ht="19.899999999999999" hidden="1" customHeight="1">
      <c r="B98" s="140"/>
      <c r="D98" s="141" t="s">
        <v>143</v>
      </c>
      <c r="E98" s="142"/>
      <c r="F98" s="142"/>
      <c r="G98" s="142"/>
      <c r="H98" s="142"/>
      <c r="I98" s="142"/>
      <c r="J98" s="143">
        <f>J124</f>
        <v>0</v>
      </c>
      <c r="L98" s="140"/>
    </row>
    <row r="99" spans="2:12" s="11" customFormat="1" ht="19.899999999999999" hidden="1" customHeight="1">
      <c r="B99" s="140"/>
      <c r="D99" s="141" t="s">
        <v>144</v>
      </c>
      <c r="E99" s="142"/>
      <c r="F99" s="142"/>
      <c r="G99" s="142"/>
      <c r="H99" s="142"/>
      <c r="I99" s="142"/>
      <c r="J99" s="143">
        <f>J129</f>
        <v>0</v>
      </c>
      <c r="L99" s="140"/>
    </row>
    <row r="100" spans="2:12" s="11" customFormat="1" ht="19.899999999999999" hidden="1" customHeight="1">
      <c r="B100" s="140"/>
      <c r="D100" s="141" t="s">
        <v>146</v>
      </c>
      <c r="E100" s="142"/>
      <c r="F100" s="142"/>
      <c r="G100" s="142"/>
      <c r="H100" s="142"/>
      <c r="I100" s="142"/>
      <c r="J100" s="143">
        <f>J132</f>
        <v>0</v>
      </c>
      <c r="L100" s="140"/>
    </row>
    <row r="101" spans="2:12" s="11" customFormat="1" ht="19.899999999999999" hidden="1" customHeight="1">
      <c r="B101" s="140"/>
      <c r="D101" s="141" t="s">
        <v>147</v>
      </c>
      <c r="E101" s="142"/>
      <c r="F101" s="142"/>
      <c r="G101" s="142"/>
      <c r="H101" s="142"/>
      <c r="I101" s="142"/>
      <c r="J101" s="143">
        <f>J138</f>
        <v>0</v>
      </c>
      <c r="L101" s="140"/>
    </row>
    <row r="102" spans="2:12" s="11" customFormat="1" ht="19.899999999999999" hidden="1" customHeight="1">
      <c r="B102" s="140"/>
      <c r="D102" s="141" t="s">
        <v>148</v>
      </c>
      <c r="E102" s="142"/>
      <c r="F102" s="142"/>
      <c r="G102" s="142"/>
      <c r="H102" s="142"/>
      <c r="I102" s="142"/>
      <c r="J102" s="143">
        <f>J143</f>
        <v>0</v>
      </c>
      <c r="L102" s="140"/>
    </row>
    <row r="103" spans="2:12" s="1" customFormat="1" ht="21.75" hidden="1" customHeight="1">
      <c r="B103" s="28"/>
      <c r="L103" s="28"/>
    </row>
    <row r="104" spans="2:12" s="1" customFormat="1" ht="6.95" hidden="1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8"/>
    </row>
    <row r="105" spans="2:12" hidden="1"/>
    <row r="106" spans="2:12" hidden="1"/>
    <row r="107" spans="2:12" hidden="1"/>
    <row r="108" spans="2:12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8"/>
    </row>
    <row r="109" spans="2:12" s="1" customFormat="1" ht="24.95" customHeight="1">
      <c r="B109" s="28"/>
      <c r="C109" s="20" t="s">
        <v>105</v>
      </c>
      <c r="L109" s="28"/>
    </row>
    <row r="110" spans="2:12" s="1" customFormat="1" ht="6.95" customHeight="1">
      <c r="B110" s="28"/>
      <c r="L110" s="28"/>
    </row>
    <row r="111" spans="2:12" s="1" customFormat="1" ht="12" customHeight="1">
      <c r="B111" s="28"/>
      <c r="C111" s="25" t="s">
        <v>14</v>
      </c>
      <c r="L111" s="28"/>
    </row>
    <row r="112" spans="2:12" s="1" customFormat="1" ht="16.5" customHeight="1">
      <c r="B112" s="28"/>
      <c r="E112" s="209" t="str">
        <f>E7</f>
        <v>Oprava MK pod Bílou Horou</v>
      </c>
      <c r="F112" s="210"/>
      <c r="G112" s="210"/>
      <c r="H112" s="210"/>
      <c r="L112" s="28"/>
    </row>
    <row r="113" spans="2:65" s="1" customFormat="1" ht="12" customHeight="1">
      <c r="B113" s="28"/>
      <c r="C113" s="25" t="s">
        <v>97</v>
      </c>
      <c r="L113" s="28"/>
    </row>
    <row r="114" spans="2:65" s="1" customFormat="1" ht="16.5" customHeight="1">
      <c r="B114" s="28"/>
      <c r="E114" s="199" t="str">
        <f>E9</f>
        <v>SO 05 - Propojovací chodníky</v>
      </c>
      <c r="F114" s="208"/>
      <c r="G114" s="208"/>
      <c r="H114" s="208"/>
      <c r="L114" s="28"/>
    </row>
    <row r="115" spans="2:65" s="1" customFormat="1" ht="6.95" customHeight="1">
      <c r="B115" s="28"/>
      <c r="L115" s="28"/>
    </row>
    <row r="116" spans="2:65" s="1" customFormat="1" ht="12" customHeight="1">
      <c r="B116" s="28"/>
      <c r="C116" s="25" t="s">
        <v>18</v>
      </c>
      <c r="F116" s="23" t="str">
        <f>F12</f>
        <v xml:space="preserve"> </v>
      </c>
      <c r="I116" s="25" t="s">
        <v>20</v>
      </c>
      <c r="J116" s="48" t="str">
        <f>IF(J12="","",J12)</f>
        <v>7. 7. 2025</v>
      </c>
      <c r="L116" s="28"/>
    </row>
    <row r="117" spans="2:65" s="1" customFormat="1" ht="6.95" customHeight="1">
      <c r="B117" s="28"/>
      <c r="L117" s="28"/>
    </row>
    <row r="118" spans="2:65" s="1" customFormat="1" ht="15.2" customHeight="1">
      <c r="B118" s="28"/>
      <c r="C118" s="25" t="s">
        <v>22</v>
      </c>
      <c r="F118" s="23" t="str">
        <f>E15</f>
        <v xml:space="preserve"> </v>
      </c>
      <c r="I118" s="25" t="s">
        <v>26</v>
      </c>
      <c r="J118" s="26" t="str">
        <f>E21</f>
        <v xml:space="preserve"> </v>
      </c>
      <c r="L118" s="28"/>
    </row>
    <row r="119" spans="2:65" s="1" customFormat="1" ht="15.2" customHeight="1">
      <c r="B119" s="28"/>
      <c r="C119" s="25" t="s">
        <v>25</v>
      </c>
      <c r="F119" s="23" t="str">
        <f>IF(E18="","",E18)</f>
        <v xml:space="preserve"> </v>
      </c>
      <c r="I119" s="25" t="s">
        <v>27</v>
      </c>
      <c r="J119" s="26" t="str">
        <f>E24</f>
        <v xml:space="preserve"> </v>
      </c>
      <c r="L119" s="28"/>
    </row>
    <row r="120" spans="2:65" s="1" customFormat="1" ht="10.35" customHeight="1">
      <c r="B120" s="28"/>
      <c r="L120" s="28"/>
    </row>
    <row r="121" spans="2:65" s="9" customFormat="1" ht="29.25" customHeight="1">
      <c r="B121" s="104"/>
      <c r="C121" s="105" t="s">
        <v>106</v>
      </c>
      <c r="D121" s="106" t="s">
        <v>55</v>
      </c>
      <c r="E121" s="106" t="s">
        <v>51</v>
      </c>
      <c r="F121" s="106" t="s">
        <v>52</v>
      </c>
      <c r="G121" s="106" t="s">
        <v>107</v>
      </c>
      <c r="H121" s="106" t="s">
        <v>108</v>
      </c>
      <c r="I121" s="106" t="s">
        <v>109</v>
      </c>
      <c r="J121" s="107" t="s">
        <v>101</v>
      </c>
      <c r="K121" s="108" t="s">
        <v>110</v>
      </c>
      <c r="L121" s="104"/>
      <c r="M121" s="55" t="s">
        <v>1</v>
      </c>
      <c r="N121" s="56" t="s">
        <v>34</v>
      </c>
      <c r="O121" s="56" t="s">
        <v>111</v>
      </c>
      <c r="P121" s="56" t="s">
        <v>112</v>
      </c>
      <c r="Q121" s="56" t="s">
        <v>113</v>
      </c>
      <c r="R121" s="56" t="s">
        <v>114</v>
      </c>
      <c r="S121" s="56" t="s">
        <v>115</v>
      </c>
      <c r="T121" s="57" t="s">
        <v>116</v>
      </c>
    </row>
    <row r="122" spans="2:65" s="1" customFormat="1" ht="22.9" customHeight="1">
      <c r="B122" s="28"/>
      <c r="C122" s="60" t="s">
        <v>117</v>
      </c>
      <c r="J122" s="109">
        <f>BK122</f>
        <v>0</v>
      </c>
      <c r="L122" s="28"/>
      <c r="M122" s="58"/>
      <c r="N122" s="49"/>
      <c r="O122" s="49"/>
      <c r="P122" s="110">
        <f>P123</f>
        <v>146.19721199999998</v>
      </c>
      <c r="Q122" s="49"/>
      <c r="R122" s="110">
        <f>R123</f>
        <v>46.036079999999998</v>
      </c>
      <c r="S122" s="49"/>
      <c r="T122" s="111">
        <f>T123</f>
        <v>45.9</v>
      </c>
      <c r="AT122" s="16" t="s">
        <v>69</v>
      </c>
      <c r="AU122" s="16" t="s">
        <v>103</v>
      </c>
      <c r="BK122" s="112">
        <f>BK123</f>
        <v>0</v>
      </c>
    </row>
    <row r="123" spans="2:65" s="10" customFormat="1" ht="25.9" customHeight="1">
      <c r="B123" s="113"/>
      <c r="D123" s="114" t="s">
        <v>69</v>
      </c>
      <c r="E123" s="115" t="s">
        <v>149</v>
      </c>
      <c r="F123" s="115" t="s">
        <v>150</v>
      </c>
      <c r="J123" s="116">
        <f>BK123</f>
        <v>0</v>
      </c>
      <c r="L123" s="113"/>
      <c r="M123" s="117"/>
      <c r="P123" s="118">
        <f>P124+P129+P132+P138+P143</f>
        <v>146.19721199999998</v>
      </c>
      <c r="R123" s="118">
        <f>R124+R129+R132+R138+R143</f>
        <v>46.036079999999998</v>
      </c>
      <c r="T123" s="119">
        <f>T124+T129+T132+T138+T143</f>
        <v>45.9</v>
      </c>
      <c r="AR123" s="114" t="s">
        <v>78</v>
      </c>
      <c r="AT123" s="120" t="s">
        <v>69</v>
      </c>
      <c r="AU123" s="120" t="s">
        <v>70</v>
      </c>
      <c r="AY123" s="114" t="s">
        <v>121</v>
      </c>
      <c r="BK123" s="121">
        <f>BK124+BK129+BK132+BK138+BK143</f>
        <v>0</v>
      </c>
    </row>
    <row r="124" spans="2:65" s="10" customFormat="1" ht="22.9" customHeight="1">
      <c r="B124" s="113"/>
      <c r="D124" s="114" t="s">
        <v>69</v>
      </c>
      <c r="E124" s="144" t="s">
        <v>78</v>
      </c>
      <c r="F124" s="144" t="s">
        <v>151</v>
      </c>
      <c r="J124" s="145">
        <f>BK124</f>
        <v>0</v>
      </c>
      <c r="L124" s="113"/>
      <c r="M124" s="117"/>
      <c r="P124" s="118">
        <f>SUM(P125:P128)</f>
        <v>42.209999999999994</v>
      </c>
      <c r="R124" s="118">
        <f>SUM(R125:R128)</f>
        <v>0</v>
      </c>
      <c r="T124" s="119">
        <f>SUM(T125:T128)</f>
        <v>45.9</v>
      </c>
      <c r="AR124" s="114" t="s">
        <v>78</v>
      </c>
      <c r="AT124" s="120" t="s">
        <v>69</v>
      </c>
      <c r="AU124" s="120" t="s">
        <v>78</v>
      </c>
      <c r="AY124" s="114" t="s">
        <v>121</v>
      </c>
      <c r="BK124" s="121">
        <f>SUM(BK125:BK128)</f>
        <v>0</v>
      </c>
    </row>
    <row r="125" spans="2:65" s="1" customFormat="1" ht="24.2" customHeight="1">
      <c r="B125" s="122"/>
      <c r="C125" s="123" t="s">
        <v>78</v>
      </c>
      <c r="D125" s="123" t="s">
        <v>122</v>
      </c>
      <c r="E125" s="124" t="s">
        <v>491</v>
      </c>
      <c r="F125" s="125" t="s">
        <v>492</v>
      </c>
      <c r="G125" s="126" t="s">
        <v>154</v>
      </c>
      <c r="H125" s="127">
        <v>75</v>
      </c>
      <c r="I125" s="128"/>
      <c r="J125" s="128">
        <f>ROUND(I125*H125,2)</f>
        <v>0</v>
      </c>
      <c r="K125" s="129"/>
      <c r="L125" s="28"/>
      <c r="M125" s="130" t="s">
        <v>1</v>
      </c>
      <c r="N125" s="131" t="s">
        <v>35</v>
      </c>
      <c r="O125" s="132">
        <v>0.41</v>
      </c>
      <c r="P125" s="132">
        <f>O125*H125</f>
        <v>30.749999999999996</v>
      </c>
      <c r="Q125" s="132">
        <v>0</v>
      </c>
      <c r="R125" s="132">
        <f>Q125*H125</f>
        <v>0</v>
      </c>
      <c r="S125" s="132">
        <v>0.26</v>
      </c>
      <c r="T125" s="133">
        <f>S125*H125</f>
        <v>19.5</v>
      </c>
      <c r="AR125" s="134" t="s">
        <v>134</v>
      </c>
      <c r="AT125" s="134" t="s">
        <v>122</v>
      </c>
      <c r="AU125" s="134" t="s">
        <v>80</v>
      </c>
      <c r="AY125" s="16" t="s">
        <v>121</v>
      </c>
      <c r="BE125" s="135">
        <f>IF(N125="základní",J125,0)</f>
        <v>0</v>
      </c>
      <c r="BF125" s="135">
        <f>IF(N125="snížená",J125,0)</f>
        <v>0</v>
      </c>
      <c r="BG125" s="135">
        <f>IF(N125="zákl. přenesená",J125,0)</f>
        <v>0</v>
      </c>
      <c r="BH125" s="135">
        <f>IF(N125="sníž. přenesená",J125,0)</f>
        <v>0</v>
      </c>
      <c r="BI125" s="135">
        <f>IF(N125="nulová",J125,0)</f>
        <v>0</v>
      </c>
      <c r="BJ125" s="16" t="s">
        <v>78</v>
      </c>
      <c r="BK125" s="135">
        <f>ROUND(I125*H125,2)</f>
        <v>0</v>
      </c>
      <c r="BL125" s="16" t="s">
        <v>134</v>
      </c>
      <c r="BM125" s="134" t="s">
        <v>493</v>
      </c>
    </row>
    <row r="126" spans="2:65" s="1" customFormat="1" ht="33" customHeight="1">
      <c r="B126" s="122"/>
      <c r="C126" s="123" t="s">
        <v>80</v>
      </c>
      <c r="D126" s="123" t="s">
        <v>122</v>
      </c>
      <c r="E126" s="124" t="s">
        <v>428</v>
      </c>
      <c r="F126" s="125" t="s">
        <v>429</v>
      </c>
      <c r="G126" s="126" t="s">
        <v>154</v>
      </c>
      <c r="H126" s="127">
        <v>60</v>
      </c>
      <c r="I126" s="128"/>
      <c r="J126" s="128">
        <f>ROUND(I126*H126,2)</f>
        <v>0</v>
      </c>
      <c r="K126" s="129"/>
      <c r="L126" s="28"/>
      <c r="M126" s="130" t="s">
        <v>1</v>
      </c>
      <c r="N126" s="131" t="s">
        <v>35</v>
      </c>
      <c r="O126" s="132">
        <v>0.16600000000000001</v>
      </c>
      <c r="P126" s="132">
        <f>O126*H126</f>
        <v>9.9600000000000009</v>
      </c>
      <c r="Q126" s="132">
        <v>0</v>
      </c>
      <c r="R126" s="132">
        <f>Q126*H126</f>
        <v>0</v>
      </c>
      <c r="S126" s="132">
        <v>0.44</v>
      </c>
      <c r="T126" s="133">
        <f>S126*H126</f>
        <v>26.4</v>
      </c>
      <c r="AR126" s="134" t="s">
        <v>134</v>
      </c>
      <c r="AT126" s="134" t="s">
        <v>122</v>
      </c>
      <c r="AU126" s="134" t="s">
        <v>80</v>
      </c>
      <c r="AY126" s="16" t="s">
        <v>121</v>
      </c>
      <c r="BE126" s="135">
        <f>IF(N126="základní",J126,0)</f>
        <v>0</v>
      </c>
      <c r="BF126" s="135">
        <f>IF(N126="snížená",J126,0)</f>
        <v>0</v>
      </c>
      <c r="BG126" s="135">
        <f>IF(N126="zákl. přenesená",J126,0)</f>
        <v>0</v>
      </c>
      <c r="BH126" s="135">
        <f>IF(N126="sníž. přenesená",J126,0)</f>
        <v>0</v>
      </c>
      <c r="BI126" s="135">
        <f>IF(N126="nulová",J126,0)</f>
        <v>0</v>
      </c>
      <c r="BJ126" s="16" t="s">
        <v>78</v>
      </c>
      <c r="BK126" s="135">
        <f>ROUND(I126*H126,2)</f>
        <v>0</v>
      </c>
      <c r="BL126" s="16" t="s">
        <v>134</v>
      </c>
      <c r="BM126" s="134" t="s">
        <v>430</v>
      </c>
    </row>
    <row r="127" spans="2:65" s="1" customFormat="1" ht="24.2" customHeight="1">
      <c r="B127" s="122"/>
      <c r="C127" s="123" t="s">
        <v>130</v>
      </c>
      <c r="D127" s="123" t="s">
        <v>122</v>
      </c>
      <c r="E127" s="124" t="s">
        <v>434</v>
      </c>
      <c r="F127" s="125" t="s">
        <v>435</v>
      </c>
      <c r="G127" s="126" t="s">
        <v>154</v>
      </c>
      <c r="H127" s="127">
        <v>60</v>
      </c>
      <c r="I127" s="128"/>
      <c r="J127" s="128">
        <f>ROUND(I127*H127,2)</f>
        <v>0</v>
      </c>
      <c r="K127" s="129"/>
      <c r="L127" s="28"/>
      <c r="M127" s="130" t="s">
        <v>1</v>
      </c>
      <c r="N127" s="131" t="s">
        <v>35</v>
      </c>
      <c r="O127" s="132">
        <v>2.5000000000000001E-2</v>
      </c>
      <c r="P127" s="132">
        <f>O127*H127</f>
        <v>1.5</v>
      </c>
      <c r="Q127" s="132">
        <v>0</v>
      </c>
      <c r="R127" s="132">
        <f>Q127*H127</f>
        <v>0</v>
      </c>
      <c r="S127" s="132">
        <v>0</v>
      </c>
      <c r="T127" s="133">
        <f>S127*H127</f>
        <v>0</v>
      </c>
      <c r="AR127" s="134" t="s">
        <v>134</v>
      </c>
      <c r="AT127" s="134" t="s">
        <v>122</v>
      </c>
      <c r="AU127" s="134" t="s">
        <v>80</v>
      </c>
      <c r="AY127" s="16" t="s">
        <v>121</v>
      </c>
      <c r="BE127" s="135">
        <f>IF(N127="základní",J127,0)</f>
        <v>0</v>
      </c>
      <c r="BF127" s="135">
        <f>IF(N127="snížená",J127,0)</f>
        <v>0</v>
      </c>
      <c r="BG127" s="135">
        <f>IF(N127="zákl. přenesená",J127,0)</f>
        <v>0</v>
      </c>
      <c r="BH127" s="135">
        <f>IF(N127="sníž. přenesená",J127,0)</f>
        <v>0</v>
      </c>
      <c r="BI127" s="135">
        <f>IF(N127="nulová",J127,0)</f>
        <v>0</v>
      </c>
      <c r="BJ127" s="16" t="s">
        <v>78</v>
      </c>
      <c r="BK127" s="135">
        <f>ROUND(I127*H127,2)</f>
        <v>0</v>
      </c>
      <c r="BL127" s="16" t="s">
        <v>134</v>
      </c>
      <c r="BM127" s="134" t="s">
        <v>436</v>
      </c>
    </row>
    <row r="128" spans="2:65" s="12" customFormat="1">
      <c r="B128" s="146"/>
      <c r="D128" s="147" t="s">
        <v>159</v>
      </c>
      <c r="E128" s="148" t="s">
        <v>1</v>
      </c>
      <c r="F128" s="149" t="s">
        <v>419</v>
      </c>
      <c r="H128" s="150">
        <v>60</v>
      </c>
      <c r="L128" s="146"/>
      <c r="M128" s="151"/>
      <c r="T128" s="152"/>
      <c r="AT128" s="148" t="s">
        <v>159</v>
      </c>
      <c r="AU128" s="148" t="s">
        <v>80</v>
      </c>
      <c r="AV128" s="12" t="s">
        <v>80</v>
      </c>
      <c r="AW128" s="12" t="s">
        <v>28</v>
      </c>
      <c r="AX128" s="12" t="s">
        <v>78</v>
      </c>
      <c r="AY128" s="148" t="s">
        <v>121</v>
      </c>
    </row>
    <row r="129" spans="2:65" s="10" customFormat="1" ht="22.9" customHeight="1">
      <c r="B129" s="113"/>
      <c r="D129" s="114" t="s">
        <v>69</v>
      </c>
      <c r="E129" s="144" t="s">
        <v>120</v>
      </c>
      <c r="F129" s="144" t="s">
        <v>230</v>
      </c>
      <c r="J129" s="145">
        <f>BK129</f>
        <v>0</v>
      </c>
      <c r="L129" s="113"/>
      <c r="M129" s="117"/>
      <c r="P129" s="118">
        <f>SUM(P130:P131)</f>
        <v>45.74</v>
      </c>
      <c r="R129" s="118">
        <f>SUM(R130:R131)</f>
        <v>33.845399999999998</v>
      </c>
      <c r="T129" s="119">
        <f>SUM(T130:T131)</f>
        <v>0</v>
      </c>
      <c r="AR129" s="114" t="s">
        <v>78</v>
      </c>
      <c r="AT129" s="120" t="s">
        <v>69</v>
      </c>
      <c r="AU129" s="120" t="s">
        <v>78</v>
      </c>
      <c r="AY129" s="114" t="s">
        <v>121</v>
      </c>
      <c r="BK129" s="121">
        <f>SUM(BK130:BK131)</f>
        <v>0</v>
      </c>
    </row>
    <row r="130" spans="2:65" s="1" customFormat="1" ht="21.75" customHeight="1">
      <c r="B130" s="122"/>
      <c r="C130" s="123" t="s">
        <v>134</v>
      </c>
      <c r="D130" s="123" t="s">
        <v>122</v>
      </c>
      <c r="E130" s="124" t="s">
        <v>438</v>
      </c>
      <c r="F130" s="125" t="s">
        <v>439</v>
      </c>
      <c r="G130" s="126" t="s">
        <v>154</v>
      </c>
      <c r="H130" s="127">
        <v>60</v>
      </c>
      <c r="I130" s="128"/>
      <c r="J130" s="128">
        <f>ROUND(I130*H130,2)</f>
        <v>0</v>
      </c>
      <c r="K130" s="129"/>
      <c r="L130" s="28"/>
      <c r="M130" s="130" t="s">
        <v>1</v>
      </c>
      <c r="N130" s="131" t="s">
        <v>35</v>
      </c>
      <c r="O130" s="132">
        <v>0.109</v>
      </c>
      <c r="P130" s="132">
        <f>O130*H130</f>
        <v>6.54</v>
      </c>
      <c r="Q130" s="132">
        <v>0.46</v>
      </c>
      <c r="R130" s="132">
        <f>Q130*H130</f>
        <v>27.6</v>
      </c>
      <c r="S130" s="132">
        <v>0</v>
      </c>
      <c r="T130" s="133">
        <f>S130*H130</f>
        <v>0</v>
      </c>
      <c r="AR130" s="134" t="s">
        <v>134</v>
      </c>
      <c r="AT130" s="134" t="s">
        <v>122</v>
      </c>
      <c r="AU130" s="134" t="s">
        <v>80</v>
      </c>
      <c r="AY130" s="16" t="s">
        <v>121</v>
      </c>
      <c r="BE130" s="135">
        <f>IF(N130="základní",J130,0)</f>
        <v>0</v>
      </c>
      <c r="BF130" s="135">
        <f>IF(N130="snížená",J130,0)</f>
        <v>0</v>
      </c>
      <c r="BG130" s="135">
        <f>IF(N130="zákl. přenesená",J130,0)</f>
        <v>0</v>
      </c>
      <c r="BH130" s="135">
        <f>IF(N130="sníž. přenesená",J130,0)</f>
        <v>0</v>
      </c>
      <c r="BI130" s="135">
        <f>IF(N130="nulová",J130,0)</f>
        <v>0</v>
      </c>
      <c r="BJ130" s="16" t="s">
        <v>78</v>
      </c>
      <c r="BK130" s="135">
        <f>ROUND(I130*H130,2)</f>
        <v>0</v>
      </c>
      <c r="BL130" s="16" t="s">
        <v>134</v>
      </c>
      <c r="BM130" s="134" t="s">
        <v>440</v>
      </c>
    </row>
    <row r="131" spans="2:65" s="1" customFormat="1" ht="33" customHeight="1">
      <c r="B131" s="122"/>
      <c r="C131" s="123" t="s">
        <v>120</v>
      </c>
      <c r="D131" s="123" t="s">
        <v>122</v>
      </c>
      <c r="E131" s="124" t="s">
        <v>445</v>
      </c>
      <c r="F131" s="125" t="s">
        <v>446</v>
      </c>
      <c r="G131" s="126" t="s">
        <v>154</v>
      </c>
      <c r="H131" s="127">
        <v>70</v>
      </c>
      <c r="I131" s="128"/>
      <c r="J131" s="128">
        <f>ROUND(I131*H131,2)</f>
        <v>0</v>
      </c>
      <c r="K131" s="129"/>
      <c r="L131" s="28"/>
      <c r="M131" s="130" t="s">
        <v>1</v>
      </c>
      <c r="N131" s="131" t="s">
        <v>35</v>
      </c>
      <c r="O131" s="132">
        <v>0.56000000000000005</v>
      </c>
      <c r="P131" s="132">
        <f>O131*H131</f>
        <v>39.200000000000003</v>
      </c>
      <c r="Q131" s="132">
        <v>8.9219999999999994E-2</v>
      </c>
      <c r="R131" s="132">
        <f>Q131*H131</f>
        <v>6.2453999999999992</v>
      </c>
      <c r="S131" s="132">
        <v>0</v>
      </c>
      <c r="T131" s="133">
        <f>S131*H131</f>
        <v>0</v>
      </c>
      <c r="AR131" s="134" t="s">
        <v>134</v>
      </c>
      <c r="AT131" s="134" t="s">
        <v>122</v>
      </c>
      <c r="AU131" s="134" t="s">
        <v>80</v>
      </c>
      <c r="AY131" s="16" t="s">
        <v>121</v>
      </c>
      <c r="BE131" s="135">
        <f>IF(N131="základní",J131,0)</f>
        <v>0</v>
      </c>
      <c r="BF131" s="135">
        <f>IF(N131="snížená",J131,0)</f>
        <v>0</v>
      </c>
      <c r="BG131" s="135">
        <f>IF(N131="zákl. přenesená",J131,0)</f>
        <v>0</v>
      </c>
      <c r="BH131" s="135">
        <f>IF(N131="sníž. přenesená",J131,0)</f>
        <v>0</v>
      </c>
      <c r="BI131" s="135">
        <f>IF(N131="nulová",J131,0)</f>
        <v>0</v>
      </c>
      <c r="BJ131" s="16" t="s">
        <v>78</v>
      </c>
      <c r="BK131" s="135">
        <f>ROUND(I131*H131,2)</f>
        <v>0</v>
      </c>
      <c r="BL131" s="16" t="s">
        <v>134</v>
      </c>
      <c r="BM131" s="134" t="s">
        <v>447</v>
      </c>
    </row>
    <row r="132" spans="2:65" s="10" customFormat="1" ht="22.9" customHeight="1">
      <c r="B132" s="113"/>
      <c r="D132" s="114" t="s">
        <v>69</v>
      </c>
      <c r="E132" s="144" t="s">
        <v>189</v>
      </c>
      <c r="F132" s="144" t="s">
        <v>323</v>
      </c>
      <c r="J132" s="145">
        <f>BK132</f>
        <v>0</v>
      </c>
      <c r="L132" s="113"/>
      <c r="M132" s="117"/>
      <c r="P132" s="118">
        <f>SUM(P133:P137)</f>
        <v>37.073999999999998</v>
      </c>
      <c r="R132" s="118">
        <f>SUM(R133:R137)</f>
        <v>12.190679999999999</v>
      </c>
      <c r="T132" s="119">
        <f>SUM(T133:T137)</f>
        <v>0</v>
      </c>
      <c r="AR132" s="114" t="s">
        <v>78</v>
      </c>
      <c r="AT132" s="120" t="s">
        <v>69</v>
      </c>
      <c r="AU132" s="120" t="s">
        <v>78</v>
      </c>
      <c r="AY132" s="114" t="s">
        <v>121</v>
      </c>
      <c r="BK132" s="121">
        <f>SUM(BK133:BK137)</f>
        <v>0</v>
      </c>
    </row>
    <row r="133" spans="2:65" s="1" customFormat="1" ht="33" customHeight="1">
      <c r="B133" s="122"/>
      <c r="C133" s="123" t="s">
        <v>174</v>
      </c>
      <c r="D133" s="123" t="s">
        <v>122</v>
      </c>
      <c r="E133" s="124" t="s">
        <v>459</v>
      </c>
      <c r="F133" s="125" t="s">
        <v>460</v>
      </c>
      <c r="G133" s="126" t="s">
        <v>169</v>
      </c>
      <c r="H133" s="127">
        <v>66</v>
      </c>
      <c r="I133" s="128"/>
      <c r="J133" s="128">
        <f>ROUND(I133*H133,2)</f>
        <v>0</v>
      </c>
      <c r="K133" s="129"/>
      <c r="L133" s="28"/>
      <c r="M133" s="130" t="s">
        <v>1</v>
      </c>
      <c r="N133" s="131" t="s">
        <v>35</v>
      </c>
      <c r="O133" s="132">
        <v>0.23899999999999999</v>
      </c>
      <c r="P133" s="132">
        <f>O133*H133</f>
        <v>15.773999999999999</v>
      </c>
      <c r="Q133" s="132">
        <v>0.14041999999999999</v>
      </c>
      <c r="R133" s="132">
        <f>Q133*H133</f>
        <v>9.2677199999999988</v>
      </c>
      <c r="S133" s="132">
        <v>0</v>
      </c>
      <c r="T133" s="133">
        <f>S133*H133</f>
        <v>0</v>
      </c>
      <c r="AR133" s="134" t="s">
        <v>134</v>
      </c>
      <c r="AT133" s="134" t="s">
        <v>122</v>
      </c>
      <c r="AU133" s="134" t="s">
        <v>80</v>
      </c>
      <c r="AY133" s="16" t="s">
        <v>121</v>
      </c>
      <c r="BE133" s="135">
        <f>IF(N133="základní",J133,0)</f>
        <v>0</v>
      </c>
      <c r="BF133" s="135">
        <f>IF(N133="snížená",J133,0)</f>
        <v>0</v>
      </c>
      <c r="BG133" s="135">
        <f>IF(N133="zákl. přenesená",J133,0)</f>
        <v>0</v>
      </c>
      <c r="BH133" s="135">
        <f>IF(N133="sníž. přenesená",J133,0)</f>
        <v>0</v>
      </c>
      <c r="BI133" s="135">
        <f>IF(N133="nulová",J133,0)</f>
        <v>0</v>
      </c>
      <c r="BJ133" s="16" t="s">
        <v>78</v>
      </c>
      <c r="BK133" s="135">
        <f>ROUND(I133*H133,2)</f>
        <v>0</v>
      </c>
      <c r="BL133" s="16" t="s">
        <v>134</v>
      </c>
      <c r="BM133" s="134" t="s">
        <v>461</v>
      </c>
    </row>
    <row r="134" spans="2:65" s="1" customFormat="1" ht="21.75" customHeight="1">
      <c r="B134" s="122"/>
      <c r="C134" s="164" t="s">
        <v>180</v>
      </c>
      <c r="D134" s="164" t="s">
        <v>206</v>
      </c>
      <c r="E134" s="165" t="s">
        <v>462</v>
      </c>
      <c r="F134" s="166" t="s">
        <v>463</v>
      </c>
      <c r="G134" s="167" t="s">
        <v>169</v>
      </c>
      <c r="H134" s="168">
        <v>67.319999999999993</v>
      </c>
      <c r="I134" s="169"/>
      <c r="J134" s="169">
        <f>ROUND(I134*H134,2)</f>
        <v>0</v>
      </c>
      <c r="K134" s="170"/>
      <c r="L134" s="171"/>
      <c r="M134" s="172" t="s">
        <v>1</v>
      </c>
      <c r="N134" s="173" t="s">
        <v>35</v>
      </c>
      <c r="O134" s="132">
        <v>0</v>
      </c>
      <c r="P134" s="132">
        <f>O134*H134</f>
        <v>0</v>
      </c>
      <c r="Q134" s="132">
        <v>4.2999999999999997E-2</v>
      </c>
      <c r="R134" s="132">
        <f>Q134*H134</f>
        <v>2.8947599999999993</v>
      </c>
      <c r="S134" s="132">
        <v>0</v>
      </c>
      <c r="T134" s="133">
        <f>S134*H134</f>
        <v>0</v>
      </c>
      <c r="AR134" s="134" t="s">
        <v>185</v>
      </c>
      <c r="AT134" s="134" t="s">
        <v>206</v>
      </c>
      <c r="AU134" s="134" t="s">
        <v>80</v>
      </c>
      <c r="AY134" s="16" t="s">
        <v>121</v>
      </c>
      <c r="BE134" s="135">
        <f>IF(N134="základní",J134,0)</f>
        <v>0</v>
      </c>
      <c r="BF134" s="135">
        <f>IF(N134="snížená",J134,0)</f>
        <v>0</v>
      </c>
      <c r="BG134" s="135">
        <f>IF(N134="zákl. přenesená",J134,0)</f>
        <v>0</v>
      </c>
      <c r="BH134" s="135">
        <f>IF(N134="sníž. přenesená",J134,0)</f>
        <v>0</v>
      </c>
      <c r="BI134" s="135">
        <f>IF(N134="nulová",J134,0)</f>
        <v>0</v>
      </c>
      <c r="BJ134" s="16" t="s">
        <v>78</v>
      </c>
      <c r="BK134" s="135">
        <f>ROUND(I134*H134,2)</f>
        <v>0</v>
      </c>
      <c r="BL134" s="16" t="s">
        <v>134</v>
      </c>
      <c r="BM134" s="134" t="s">
        <v>464</v>
      </c>
    </row>
    <row r="135" spans="2:65" s="1" customFormat="1" ht="24.2" customHeight="1">
      <c r="B135" s="122"/>
      <c r="C135" s="123" t="s">
        <v>185</v>
      </c>
      <c r="D135" s="123" t="s">
        <v>122</v>
      </c>
      <c r="E135" s="124" t="s">
        <v>466</v>
      </c>
      <c r="F135" s="125" t="s">
        <v>467</v>
      </c>
      <c r="G135" s="126" t="s">
        <v>154</v>
      </c>
      <c r="H135" s="127">
        <v>60</v>
      </c>
      <c r="I135" s="128"/>
      <c r="J135" s="128">
        <f>ROUND(I135*H135,2)</f>
        <v>0</v>
      </c>
      <c r="K135" s="129"/>
      <c r="L135" s="28"/>
      <c r="M135" s="130" t="s">
        <v>1</v>
      </c>
      <c r="N135" s="131" t="s">
        <v>35</v>
      </c>
      <c r="O135" s="132">
        <v>0.08</v>
      </c>
      <c r="P135" s="132">
        <f>O135*H135</f>
        <v>4.8</v>
      </c>
      <c r="Q135" s="132">
        <v>4.6999999999999999E-4</v>
      </c>
      <c r="R135" s="132">
        <f>Q135*H135</f>
        <v>2.8199999999999999E-2</v>
      </c>
      <c r="S135" s="132">
        <v>0</v>
      </c>
      <c r="T135" s="133">
        <f>S135*H135</f>
        <v>0</v>
      </c>
      <c r="AR135" s="134" t="s">
        <v>134</v>
      </c>
      <c r="AT135" s="134" t="s">
        <v>122</v>
      </c>
      <c r="AU135" s="134" t="s">
        <v>80</v>
      </c>
      <c r="AY135" s="16" t="s">
        <v>121</v>
      </c>
      <c r="BE135" s="135">
        <f>IF(N135="základní",J135,0)</f>
        <v>0</v>
      </c>
      <c r="BF135" s="135">
        <f>IF(N135="snížená",J135,0)</f>
        <v>0</v>
      </c>
      <c r="BG135" s="135">
        <f>IF(N135="zákl. přenesená",J135,0)</f>
        <v>0</v>
      </c>
      <c r="BH135" s="135">
        <f>IF(N135="sníž. přenesená",J135,0)</f>
        <v>0</v>
      </c>
      <c r="BI135" s="135">
        <f>IF(N135="nulová",J135,0)</f>
        <v>0</v>
      </c>
      <c r="BJ135" s="16" t="s">
        <v>78</v>
      </c>
      <c r="BK135" s="135">
        <f>ROUND(I135*H135,2)</f>
        <v>0</v>
      </c>
      <c r="BL135" s="16" t="s">
        <v>134</v>
      </c>
      <c r="BM135" s="134" t="s">
        <v>468</v>
      </c>
    </row>
    <row r="136" spans="2:65" s="12" customFormat="1">
      <c r="B136" s="146"/>
      <c r="D136" s="147" t="s">
        <v>159</v>
      </c>
      <c r="E136" s="148" t="s">
        <v>1</v>
      </c>
      <c r="F136" s="149" t="s">
        <v>494</v>
      </c>
      <c r="H136" s="150">
        <v>60</v>
      </c>
      <c r="L136" s="146"/>
      <c r="M136" s="151"/>
      <c r="T136" s="152"/>
      <c r="AT136" s="148" t="s">
        <v>159</v>
      </c>
      <c r="AU136" s="148" t="s">
        <v>80</v>
      </c>
      <c r="AV136" s="12" t="s">
        <v>80</v>
      </c>
      <c r="AW136" s="12" t="s">
        <v>28</v>
      </c>
      <c r="AX136" s="12" t="s">
        <v>78</v>
      </c>
      <c r="AY136" s="148" t="s">
        <v>121</v>
      </c>
    </row>
    <row r="137" spans="2:65" s="1" customFormat="1" ht="24.2" customHeight="1">
      <c r="B137" s="122"/>
      <c r="C137" s="123" t="s">
        <v>189</v>
      </c>
      <c r="D137" s="123" t="s">
        <v>122</v>
      </c>
      <c r="E137" s="124" t="s">
        <v>486</v>
      </c>
      <c r="F137" s="125" t="s">
        <v>487</v>
      </c>
      <c r="G137" s="126" t="s">
        <v>154</v>
      </c>
      <c r="H137" s="127">
        <v>75</v>
      </c>
      <c r="I137" s="128"/>
      <c r="J137" s="128">
        <f>ROUND(I137*H137,2)</f>
        <v>0</v>
      </c>
      <c r="K137" s="129"/>
      <c r="L137" s="28"/>
      <c r="M137" s="130" t="s">
        <v>1</v>
      </c>
      <c r="N137" s="131" t="s">
        <v>35</v>
      </c>
      <c r="O137" s="132">
        <v>0.22</v>
      </c>
      <c r="P137" s="132">
        <f>O137*H137</f>
        <v>16.5</v>
      </c>
      <c r="Q137" s="132">
        <v>0</v>
      </c>
      <c r="R137" s="132">
        <f>Q137*H137</f>
        <v>0</v>
      </c>
      <c r="S137" s="132">
        <v>0</v>
      </c>
      <c r="T137" s="133">
        <f>S137*H137</f>
        <v>0</v>
      </c>
      <c r="AR137" s="134" t="s">
        <v>134</v>
      </c>
      <c r="AT137" s="134" t="s">
        <v>122</v>
      </c>
      <c r="AU137" s="134" t="s">
        <v>80</v>
      </c>
      <c r="AY137" s="16" t="s">
        <v>121</v>
      </c>
      <c r="BE137" s="135">
        <f>IF(N137="základní",J137,0)</f>
        <v>0</v>
      </c>
      <c r="BF137" s="135">
        <f>IF(N137="snížená",J137,0)</f>
        <v>0</v>
      </c>
      <c r="BG137" s="135">
        <f>IF(N137="zákl. přenesená",J137,0)</f>
        <v>0</v>
      </c>
      <c r="BH137" s="135">
        <f>IF(N137="sníž. přenesená",J137,0)</f>
        <v>0</v>
      </c>
      <c r="BI137" s="135">
        <f>IF(N137="nulová",J137,0)</f>
        <v>0</v>
      </c>
      <c r="BJ137" s="16" t="s">
        <v>78</v>
      </c>
      <c r="BK137" s="135">
        <f>ROUND(I137*H137,2)</f>
        <v>0</v>
      </c>
      <c r="BL137" s="16" t="s">
        <v>134</v>
      </c>
      <c r="BM137" s="134" t="s">
        <v>495</v>
      </c>
    </row>
    <row r="138" spans="2:65" s="10" customFormat="1" ht="22.9" customHeight="1">
      <c r="B138" s="113"/>
      <c r="D138" s="114" t="s">
        <v>69</v>
      </c>
      <c r="E138" s="144" t="s">
        <v>381</v>
      </c>
      <c r="F138" s="144" t="s">
        <v>382</v>
      </c>
      <c r="J138" s="145">
        <f>BK138</f>
        <v>0</v>
      </c>
      <c r="L138" s="113"/>
      <c r="M138" s="117"/>
      <c r="P138" s="118">
        <f>SUM(P139:P142)</f>
        <v>2.8969199999999997</v>
      </c>
      <c r="R138" s="118">
        <f>SUM(R139:R142)</f>
        <v>0</v>
      </c>
      <c r="T138" s="119">
        <f>SUM(T139:T142)</f>
        <v>0</v>
      </c>
      <c r="AR138" s="114" t="s">
        <v>78</v>
      </c>
      <c r="AT138" s="120" t="s">
        <v>69</v>
      </c>
      <c r="AU138" s="120" t="s">
        <v>78</v>
      </c>
      <c r="AY138" s="114" t="s">
        <v>121</v>
      </c>
      <c r="BK138" s="121">
        <f>SUM(BK139:BK142)</f>
        <v>0</v>
      </c>
    </row>
    <row r="139" spans="2:65" s="1" customFormat="1" ht="21.75" customHeight="1">
      <c r="B139" s="122"/>
      <c r="C139" s="123" t="s">
        <v>193</v>
      </c>
      <c r="D139" s="123" t="s">
        <v>122</v>
      </c>
      <c r="E139" s="124" t="s">
        <v>384</v>
      </c>
      <c r="F139" s="125" t="s">
        <v>385</v>
      </c>
      <c r="G139" s="126" t="s">
        <v>209</v>
      </c>
      <c r="H139" s="127">
        <v>26.4</v>
      </c>
      <c r="I139" s="128"/>
      <c r="J139" s="128">
        <f>ROUND(I139*H139,2)</f>
        <v>0</v>
      </c>
      <c r="K139" s="129"/>
      <c r="L139" s="28"/>
      <c r="M139" s="130" t="s">
        <v>1</v>
      </c>
      <c r="N139" s="131" t="s">
        <v>35</v>
      </c>
      <c r="O139" s="132">
        <v>3.2000000000000001E-2</v>
      </c>
      <c r="P139" s="132">
        <f>O139*H139</f>
        <v>0.8448</v>
      </c>
      <c r="Q139" s="132">
        <v>0</v>
      </c>
      <c r="R139" s="132">
        <f>Q139*H139</f>
        <v>0</v>
      </c>
      <c r="S139" s="132">
        <v>0</v>
      </c>
      <c r="T139" s="133">
        <f>S139*H139</f>
        <v>0</v>
      </c>
      <c r="AR139" s="134" t="s">
        <v>134</v>
      </c>
      <c r="AT139" s="134" t="s">
        <v>122</v>
      </c>
      <c r="AU139" s="134" t="s">
        <v>80</v>
      </c>
      <c r="AY139" s="16" t="s">
        <v>121</v>
      </c>
      <c r="BE139" s="135">
        <f>IF(N139="základní",J139,0)</f>
        <v>0</v>
      </c>
      <c r="BF139" s="135">
        <f>IF(N139="snížená",J139,0)</f>
        <v>0</v>
      </c>
      <c r="BG139" s="135">
        <f>IF(N139="zákl. přenesená",J139,0)</f>
        <v>0</v>
      </c>
      <c r="BH139" s="135">
        <f>IF(N139="sníž. přenesená",J139,0)</f>
        <v>0</v>
      </c>
      <c r="BI139" s="135">
        <f>IF(N139="nulová",J139,0)</f>
        <v>0</v>
      </c>
      <c r="BJ139" s="16" t="s">
        <v>78</v>
      </c>
      <c r="BK139" s="135">
        <f>ROUND(I139*H139,2)</f>
        <v>0</v>
      </c>
      <c r="BL139" s="16" t="s">
        <v>134</v>
      </c>
      <c r="BM139" s="134" t="s">
        <v>469</v>
      </c>
    </row>
    <row r="140" spans="2:65" s="1" customFormat="1" ht="24.2" customHeight="1">
      <c r="B140" s="122"/>
      <c r="C140" s="123" t="s">
        <v>198</v>
      </c>
      <c r="D140" s="123" t="s">
        <v>122</v>
      </c>
      <c r="E140" s="124" t="s">
        <v>389</v>
      </c>
      <c r="F140" s="125" t="s">
        <v>390</v>
      </c>
      <c r="G140" s="126" t="s">
        <v>209</v>
      </c>
      <c r="H140" s="127">
        <v>684.04</v>
      </c>
      <c r="I140" s="128"/>
      <c r="J140" s="128">
        <f>ROUND(I140*H140,2)</f>
        <v>0</v>
      </c>
      <c r="K140" s="129"/>
      <c r="L140" s="28"/>
      <c r="M140" s="130" t="s">
        <v>1</v>
      </c>
      <c r="N140" s="131" t="s">
        <v>35</v>
      </c>
      <c r="O140" s="132">
        <v>3.0000000000000001E-3</v>
      </c>
      <c r="P140" s="132">
        <f>O140*H140</f>
        <v>2.0521199999999999</v>
      </c>
      <c r="Q140" s="132">
        <v>0</v>
      </c>
      <c r="R140" s="132">
        <f>Q140*H140</f>
        <v>0</v>
      </c>
      <c r="S140" s="132">
        <v>0</v>
      </c>
      <c r="T140" s="133">
        <f>S140*H140</f>
        <v>0</v>
      </c>
      <c r="AR140" s="134" t="s">
        <v>134</v>
      </c>
      <c r="AT140" s="134" t="s">
        <v>122</v>
      </c>
      <c r="AU140" s="134" t="s">
        <v>80</v>
      </c>
      <c r="AY140" s="16" t="s">
        <v>121</v>
      </c>
      <c r="BE140" s="135">
        <f>IF(N140="základní",J140,0)</f>
        <v>0</v>
      </c>
      <c r="BF140" s="135">
        <f>IF(N140="snížená",J140,0)</f>
        <v>0</v>
      </c>
      <c r="BG140" s="135">
        <f>IF(N140="zákl. přenesená",J140,0)</f>
        <v>0</v>
      </c>
      <c r="BH140" s="135">
        <f>IF(N140="sníž. přenesená",J140,0)</f>
        <v>0</v>
      </c>
      <c r="BI140" s="135">
        <f>IF(N140="nulová",J140,0)</f>
        <v>0</v>
      </c>
      <c r="BJ140" s="16" t="s">
        <v>78</v>
      </c>
      <c r="BK140" s="135">
        <f>ROUND(I140*H140,2)</f>
        <v>0</v>
      </c>
      <c r="BL140" s="16" t="s">
        <v>134</v>
      </c>
      <c r="BM140" s="134" t="s">
        <v>470</v>
      </c>
    </row>
    <row r="141" spans="2:65" s="12" customFormat="1">
      <c r="B141" s="146"/>
      <c r="D141" s="147" t="s">
        <v>159</v>
      </c>
      <c r="E141" s="148" t="s">
        <v>1</v>
      </c>
      <c r="F141" s="149" t="s">
        <v>471</v>
      </c>
      <c r="H141" s="150">
        <v>684.04</v>
      </c>
      <c r="L141" s="146"/>
      <c r="M141" s="151"/>
      <c r="T141" s="152"/>
      <c r="AT141" s="148" t="s">
        <v>159</v>
      </c>
      <c r="AU141" s="148" t="s">
        <v>80</v>
      </c>
      <c r="AV141" s="12" t="s">
        <v>80</v>
      </c>
      <c r="AW141" s="12" t="s">
        <v>28</v>
      </c>
      <c r="AX141" s="12" t="s">
        <v>78</v>
      </c>
      <c r="AY141" s="148" t="s">
        <v>121</v>
      </c>
    </row>
    <row r="142" spans="2:65" s="1" customFormat="1" ht="44.25" customHeight="1">
      <c r="B142" s="122"/>
      <c r="C142" s="123" t="s">
        <v>8</v>
      </c>
      <c r="D142" s="123" t="s">
        <v>122</v>
      </c>
      <c r="E142" s="124" t="s">
        <v>398</v>
      </c>
      <c r="F142" s="125" t="s">
        <v>399</v>
      </c>
      <c r="G142" s="126" t="s">
        <v>209</v>
      </c>
      <c r="H142" s="127">
        <v>26.4</v>
      </c>
      <c r="I142" s="128"/>
      <c r="J142" s="128">
        <f>ROUND(I142*H142,2)</f>
        <v>0</v>
      </c>
      <c r="K142" s="129"/>
      <c r="L142" s="28"/>
      <c r="M142" s="130" t="s">
        <v>1</v>
      </c>
      <c r="N142" s="131" t="s">
        <v>35</v>
      </c>
      <c r="O142" s="132">
        <v>0</v>
      </c>
      <c r="P142" s="132">
        <f>O142*H142</f>
        <v>0</v>
      </c>
      <c r="Q142" s="132">
        <v>0</v>
      </c>
      <c r="R142" s="132">
        <f>Q142*H142</f>
        <v>0</v>
      </c>
      <c r="S142" s="132">
        <v>0</v>
      </c>
      <c r="T142" s="133">
        <f>S142*H142</f>
        <v>0</v>
      </c>
      <c r="AR142" s="134" t="s">
        <v>134</v>
      </c>
      <c r="AT142" s="134" t="s">
        <v>122</v>
      </c>
      <c r="AU142" s="134" t="s">
        <v>80</v>
      </c>
      <c r="AY142" s="16" t="s">
        <v>121</v>
      </c>
      <c r="BE142" s="135">
        <f>IF(N142="základní",J142,0)</f>
        <v>0</v>
      </c>
      <c r="BF142" s="135">
        <f>IF(N142="snížená",J142,0)</f>
        <v>0</v>
      </c>
      <c r="BG142" s="135">
        <f>IF(N142="zákl. přenesená",J142,0)</f>
        <v>0</v>
      </c>
      <c r="BH142" s="135">
        <f>IF(N142="sníž. přenesená",J142,0)</f>
        <v>0</v>
      </c>
      <c r="BI142" s="135">
        <f>IF(N142="nulová",J142,0)</f>
        <v>0</v>
      </c>
      <c r="BJ142" s="16" t="s">
        <v>78</v>
      </c>
      <c r="BK142" s="135">
        <f>ROUND(I142*H142,2)</f>
        <v>0</v>
      </c>
      <c r="BL142" s="16" t="s">
        <v>134</v>
      </c>
      <c r="BM142" s="134" t="s">
        <v>473</v>
      </c>
    </row>
    <row r="143" spans="2:65" s="10" customFormat="1" ht="22.9" customHeight="1">
      <c r="B143" s="113"/>
      <c r="D143" s="114" t="s">
        <v>69</v>
      </c>
      <c r="E143" s="144" t="s">
        <v>417</v>
      </c>
      <c r="F143" s="144" t="s">
        <v>418</v>
      </c>
      <c r="J143" s="145">
        <f>BK143</f>
        <v>0</v>
      </c>
      <c r="L143" s="113"/>
      <c r="M143" s="117"/>
      <c r="P143" s="118">
        <f>P144</f>
        <v>18.276292000000002</v>
      </c>
      <c r="R143" s="118">
        <f>R144</f>
        <v>0</v>
      </c>
      <c r="T143" s="119">
        <f>T144</f>
        <v>0</v>
      </c>
      <c r="AR143" s="114" t="s">
        <v>78</v>
      </c>
      <c r="AT143" s="120" t="s">
        <v>69</v>
      </c>
      <c r="AU143" s="120" t="s">
        <v>78</v>
      </c>
      <c r="AY143" s="114" t="s">
        <v>121</v>
      </c>
      <c r="BK143" s="121">
        <f>BK144</f>
        <v>0</v>
      </c>
    </row>
    <row r="144" spans="2:65" s="1" customFormat="1" ht="24.2" customHeight="1">
      <c r="B144" s="122"/>
      <c r="C144" s="123" t="s">
        <v>205</v>
      </c>
      <c r="D144" s="123" t="s">
        <v>122</v>
      </c>
      <c r="E144" s="124" t="s">
        <v>474</v>
      </c>
      <c r="F144" s="125" t="s">
        <v>475</v>
      </c>
      <c r="G144" s="126" t="s">
        <v>209</v>
      </c>
      <c r="H144" s="127">
        <v>46.036000000000001</v>
      </c>
      <c r="I144" s="128"/>
      <c r="J144" s="128">
        <f>ROUND(I144*H144,2)</f>
        <v>0</v>
      </c>
      <c r="K144" s="129"/>
      <c r="L144" s="28"/>
      <c r="M144" s="136" t="s">
        <v>1</v>
      </c>
      <c r="N144" s="137" t="s">
        <v>35</v>
      </c>
      <c r="O144" s="138">
        <v>0.39700000000000002</v>
      </c>
      <c r="P144" s="138">
        <f>O144*H144</f>
        <v>18.276292000000002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AR144" s="134" t="s">
        <v>134</v>
      </c>
      <c r="AT144" s="134" t="s">
        <v>122</v>
      </c>
      <c r="AU144" s="134" t="s">
        <v>80</v>
      </c>
      <c r="AY144" s="16" t="s">
        <v>121</v>
      </c>
      <c r="BE144" s="135">
        <f>IF(N144="základní",J144,0)</f>
        <v>0</v>
      </c>
      <c r="BF144" s="135">
        <f>IF(N144="snížená",J144,0)</f>
        <v>0</v>
      </c>
      <c r="BG144" s="135">
        <f>IF(N144="zákl. přenesená",J144,0)</f>
        <v>0</v>
      </c>
      <c r="BH144" s="135">
        <f>IF(N144="sníž. přenesená",J144,0)</f>
        <v>0</v>
      </c>
      <c r="BI144" s="135">
        <f>IF(N144="nulová",J144,0)</f>
        <v>0</v>
      </c>
      <c r="BJ144" s="16" t="s">
        <v>78</v>
      </c>
      <c r="BK144" s="135">
        <f>ROUND(I144*H144,2)</f>
        <v>0</v>
      </c>
      <c r="BL144" s="16" t="s">
        <v>134</v>
      </c>
      <c r="BM144" s="134" t="s">
        <v>476</v>
      </c>
    </row>
    <row r="145" spans="2:12" s="1" customFormat="1" ht="6.95" customHeight="1">
      <c r="B145" s="40"/>
      <c r="C145" s="41"/>
      <c r="D145" s="41"/>
      <c r="E145" s="41"/>
      <c r="F145" s="41"/>
      <c r="G145" s="41"/>
      <c r="H145" s="41"/>
      <c r="I145" s="41"/>
      <c r="J145" s="41"/>
      <c r="K145" s="41"/>
      <c r="L145" s="28"/>
    </row>
  </sheetData>
  <autoFilter ref="C121:K144" xr:uid="{00000000-0009-0000-0000-000005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47"/>
  <sheetViews>
    <sheetView showGridLines="0" topLeftCell="A121" workbookViewId="0">
      <selection activeCell="I125" sqref="I125:I14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4" t="s">
        <v>5</v>
      </c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6" t="s">
        <v>95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2:46" ht="24.95" customHeight="1">
      <c r="B4" s="19"/>
      <c r="D4" s="20" t="s">
        <v>96</v>
      </c>
      <c r="L4" s="19"/>
      <c r="M4" s="84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09" t="str">
        <f>'Rekapitulace stavby'!K6</f>
        <v>Oprava MK pod Bílou Horou</v>
      </c>
      <c r="F7" s="210"/>
      <c r="G7" s="210"/>
      <c r="H7" s="210"/>
      <c r="L7" s="19"/>
    </row>
    <row r="8" spans="2:46" s="1" customFormat="1" ht="12" customHeight="1">
      <c r="B8" s="28"/>
      <c r="D8" s="25" t="s">
        <v>97</v>
      </c>
      <c r="L8" s="28"/>
    </row>
    <row r="9" spans="2:46" s="1" customFormat="1" ht="16.5" customHeight="1">
      <c r="B9" s="28"/>
      <c r="E9" s="199" t="s">
        <v>496</v>
      </c>
      <c r="F9" s="208"/>
      <c r="G9" s="208"/>
      <c r="H9" s="208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7. 7. 2025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24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25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183" t="str">
        <f>'Rekapitulace stavby'!E14</f>
        <v xml:space="preserve"> </v>
      </c>
      <c r="F18" s="183"/>
      <c r="G18" s="183"/>
      <c r="H18" s="183"/>
      <c r="I18" s="25" t="s">
        <v>24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26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24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27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24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29</v>
      </c>
      <c r="L26" s="28"/>
    </row>
    <row r="27" spans="2:12" s="7" customFormat="1" ht="16.5" customHeight="1">
      <c r="B27" s="85"/>
      <c r="E27" s="185" t="s">
        <v>1</v>
      </c>
      <c r="F27" s="185"/>
      <c r="G27" s="185"/>
      <c r="H27" s="185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30</v>
      </c>
      <c r="J30" s="62">
        <f>ROUND(J122,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>
      <c r="B33" s="28"/>
      <c r="D33" s="51" t="s">
        <v>34</v>
      </c>
      <c r="E33" s="25" t="s">
        <v>35</v>
      </c>
      <c r="F33" s="87">
        <f>ROUND((SUM(BE122:BE146)),  2)</f>
        <v>0</v>
      </c>
      <c r="I33" s="88">
        <v>0.21</v>
      </c>
      <c r="J33" s="87">
        <f>ROUND(((SUM(BE122:BE146))*I33),  2)</f>
        <v>0</v>
      </c>
      <c r="L33" s="28"/>
    </row>
    <row r="34" spans="2:12" s="1" customFormat="1" ht="14.45" customHeight="1">
      <c r="B34" s="28"/>
      <c r="E34" s="25" t="s">
        <v>36</v>
      </c>
      <c r="F34" s="87">
        <f>ROUND((SUM(BF122:BF146)),  2)</f>
        <v>0</v>
      </c>
      <c r="I34" s="88">
        <v>0.12</v>
      </c>
      <c r="J34" s="87">
        <f>ROUND(((SUM(BF122:BF146))*I34),  2)</f>
        <v>0</v>
      </c>
      <c r="L34" s="28"/>
    </row>
    <row r="35" spans="2:12" s="1" customFormat="1" ht="14.45" hidden="1" customHeight="1">
      <c r="B35" s="28"/>
      <c r="E35" s="25" t="s">
        <v>37</v>
      </c>
      <c r="F35" s="87">
        <f>ROUND((SUM(BG122:BG146)),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5" t="s">
        <v>38</v>
      </c>
      <c r="F36" s="87">
        <f>ROUND((SUM(BH122:BH146)),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5" t="s">
        <v>39</v>
      </c>
      <c r="F37" s="87">
        <f>ROUND((SUM(BI122:BI146)),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40</v>
      </c>
      <c r="E39" s="53"/>
      <c r="F39" s="53"/>
      <c r="G39" s="91" t="s">
        <v>41</v>
      </c>
      <c r="H39" s="92" t="s">
        <v>42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45</v>
      </c>
      <c r="E61" s="30"/>
      <c r="F61" s="95" t="s">
        <v>46</v>
      </c>
      <c r="G61" s="39" t="s">
        <v>45</v>
      </c>
      <c r="H61" s="30"/>
      <c r="I61" s="30"/>
      <c r="J61" s="96" t="s">
        <v>46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45</v>
      </c>
      <c r="E76" s="30"/>
      <c r="F76" s="95" t="s">
        <v>46</v>
      </c>
      <c r="G76" s="39" t="s">
        <v>45</v>
      </c>
      <c r="H76" s="30"/>
      <c r="I76" s="30"/>
      <c r="J76" s="96" t="s">
        <v>46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hidden="1" customHeight="1">
      <c r="B82" s="28"/>
      <c r="C82" s="20" t="s">
        <v>99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5" t="s">
        <v>14</v>
      </c>
      <c r="L84" s="28"/>
    </row>
    <row r="85" spans="2:47" s="1" customFormat="1" ht="16.5" hidden="1" customHeight="1">
      <c r="B85" s="28"/>
      <c r="E85" s="209" t="str">
        <f>E7</f>
        <v>Oprava MK pod Bílou Horou</v>
      </c>
      <c r="F85" s="210"/>
      <c r="G85" s="210"/>
      <c r="H85" s="210"/>
      <c r="L85" s="28"/>
    </row>
    <row r="86" spans="2:47" s="1" customFormat="1" ht="12" hidden="1" customHeight="1">
      <c r="B86" s="28"/>
      <c r="C86" s="25" t="s">
        <v>97</v>
      </c>
      <c r="L86" s="28"/>
    </row>
    <row r="87" spans="2:47" s="1" customFormat="1" ht="16.5" hidden="1" customHeight="1">
      <c r="B87" s="28"/>
      <c r="E87" s="199" t="str">
        <f>E9</f>
        <v>SO 06 - Sjezdy</v>
      </c>
      <c r="F87" s="208"/>
      <c r="G87" s="208"/>
      <c r="H87" s="208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5" t="s">
        <v>18</v>
      </c>
      <c r="F89" s="23" t="str">
        <f>F12</f>
        <v xml:space="preserve"> </v>
      </c>
      <c r="I89" s="25" t="s">
        <v>20</v>
      </c>
      <c r="J89" s="48" t="str">
        <f>IF(J12="","",J12)</f>
        <v>7. 7. 2025</v>
      </c>
      <c r="L89" s="28"/>
    </row>
    <row r="90" spans="2:47" s="1" customFormat="1" ht="6.95" hidden="1" customHeight="1">
      <c r="B90" s="28"/>
      <c r="L90" s="28"/>
    </row>
    <row r="91" spans="2:47" s="1" customFormat="1" ht="15.2" hidden="1" customHeight="1">
      <c r="B91" s="28"/>
      <c r="C91" s="25" t="s">
        <v>22</v>
      </c>
      <c r="F91" s="23" t="str">
        <f>E15</f>
        <v xml:space="preserve"> </v>
      </c>
      <c r="I91" s="25" t="s">
        <v>26</v>
      </c>
      <c r="J91" s="26" t="str">
        <f>E21</f>
        <v xml:space="preserve"> </v>
      </c>
      <c r="L91" s="28"/>
    </row>
    <row r="92" spans="2:47" s="1" customFormat="1" ht="15.2" hidden="1" customHeight="1">
      <c r="B92" s="28"/>
      <c r="C92" s="25" t="s">
        <v>25</v>
      </c>
      <c r="F92" s="23" t="str">
        <f>IF(E18="","",E18)</f>
        <v xml:space="preserve"> </v>
      </c>
      <c r="I92" s="25" t="s">
        <v>27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97" t="s">
        <v>100</v>
      </c>
      <c r="D94" s="89"/>
      <c r="E94" s="89"/>
      <c r="F94" s="89"/>
      <c r="G94" s="89"/>
      <c r="H94" s="89"/>
      <c r="I94" s="89"/>
      <c r="J94" s="98" t="s">
        <v>101</v>
      </c>
      <c r="K94" s="89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99" t="s">
        <v>102</v>
      </c>
      <c r="J96" s="62">
        <f>J122</f>
        <v>0</v>
      </c>
      <c r="L96" s="28"/>
      <c r="AU96" s="16" t="s">
        <v>103</v>
      </c>
    </row>
    <row r="97" spans="2:12" s="8" customFormat="1" ht="24.95" hidden="1" customHeight="1">
      <c r="B97" s="100"/>
      <c r="D97" s="101" t="s">
        <v>142</v>
      </c>
      <c r="E97" s="102"/>
      <c r="F97" s="102"/>
      <c r="G97" s="102"/>
      <c r="H97" s="102"/>
      <c r="I97" s="102"/>
      <c r="J97" s="103">
        <f>J123</f>
        <v>0</v>
      </c>
      <c r="L97" s="100"/>
    </row>
    <row r="98" spans="2:12" s="11" customFormat="1" ht="19.899999999999999" hidden="1" customHeight="1">
      <c r="B98" s="140"/>
      <c r="D98" s="141" t="s">
        <v>143</v>
      </c>
      <c r="E98" s="142"/>
      <c r="F98" s="142"/>
      <c r="G98" s="142"/>
      <c r="H98" s="142"/>
      <c r="I98" s="142"/>
      <c r="J98" s="143">
        <f>J124</f>
        <v>0</v>
      </c>
      <c r="L98" s="140"/>
    </row>
    <row r="99" spans="2:12" s="11" customFormat="1" ht="19.899999999999999" hidden="1" customHeight="1">
      <c r="B99" s="140"/>
      <c r="D99" s="141" t="s">
        <v>144</v>
      </c>
      <c r="E99" s="142"/>
      <c r="F99" s="142"/>
      <c r="G99" s="142"/>
      <c r="H99" s="142"/>
      <c r="I99" s="142"/>
      <c r="J99" s="143">
        <f>J129</f>
        <v>0</v>
      </c>
      <c r="L99" s="140"/>
    </row>
    <row r="100" spans="2:12" s="11" customFormat="1" ht="19.899999999999999" hidden="1" customHeight="1">
      <c r="B100" s="140"/>
      <c r="D100" s="141" t="s">
        <v>146</v>
      </c>
      <c r="E100" s="142"/>
      <c r="F100" s="142"/>
      <c r="G100" s="142"/>
      <c r="H100" s="142"/>
      <c r="I100" s="142"/>
      <c r="J100" s="143">
        <f>J134</f>
        <v>0</v>
      </c>
      <c r="L100" s="140"/>
    </row>
    <row r="101" spans="2:12" s="11" customFormat="1" ht="19.899999999999999" hidden="1" customHeight="1">
      <c r="B101" s="140"/>
      <c r="D101" s="141" t="s">
        <v>147</v>
      </c>
      <c r="E101" s="142"/>
      <c r="F101" s="142"/>
      <c r="G101" s="142"/>
      <c r="H101" s="142"/>
      <c r="I101" s="142"/>
      <c r="J101" s="143">
        <f>J139</f>
        <v>0</v>
      </c>
      <c r="L101" s="140"/>
    </row>
    <row r="102" spans="2:12" s="11" customFormat="1" ht="19.899999999999999" hidden="1" customHeight="1">
      <c r="B102" s="140"/>
      <c r="D102" s="141" t="s">
        <v>148</v>
      </c>
      <c r="E102" s="142"/>
      <c r="F102" s="142"/>
      <c r="G102" s="142"/>
      <c r="H102" s="142"/>
      <c r="I102" s="142"/>
      <c r="J102" s="143">
        <f>J145</f>
        <v>0</v>
      </c>
      <c r="L102" s="140"/>
    </row>
    <row r="103" spans="2:12" s="1" customFormat="1" ht="21.75" hidden="1" customHeight="1">
      <c r="B103" s="28"/>
      <c r="L103" s="28"/>
    </row>
    <row r="104" spans="2:12" s="1" customFormat="1" ht="6.95" hidden="1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8"/>
    </row>
    <row r="105" spans="2:12" hidden="1"/>
    <row r="106" spans="2:12" hidden="1"/>
    <row r="107" spans="2:12" hidden="1"/>
    <row r="108" spans="2:12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8"/>
    </row>
    <row r="109" spans="2:12" s="1" customFormat="1" ht="24.95" customHeight="1">
      <c r="B109" s="28"/>
      <c r="C109" s="20" t="s">
        <v>105</v>
      </c>
      <c r="L109" s="28"/>
    </row>
    <row r="110" spans="2:12" s="1" customFormat="1" ht="6.95" customHeight="1">
      <c r="B110" s="28"/>
      <c r="L110" s="28"/>
    </row>
    <row r="111" spans="2:12" s="1" customFormat="1" ht="12" customHeight="1">
      <c r="B111" s="28"/>
      <c r="C111" s="25" t="s">
        <v>14</v>
      </c>
      <c r="L111" s="28"/>
    </row>
    <row r="112" spans="2:12" s="1" customFormat="1" ht="16.5" customHeight="1">
      <c r="B112" s="28"/>
      <c r="E112" s="209" t="str">
        <f>E7</f>
        <v>Oprava MK pod Bílou Horou</v>
      </c>
      <c r="F112" s="210"/>
      <c r="G112" s="210"/>
      <c r="H112" s="210"/>
      <c r="L112" s="28"/>
    </row>
    <row r="113" spans="2:65" s="1" customFormat="1" ht="12" customHeight="1">
      <c r="B113" s="28"/>
      <c r="C113" s="25" t="s">
        <v>97</v>
      </c>
      <c r="L113" s="28"/>
    </row>
    <row r="114" spans="2:65" s="1" customFormat="1" ht="16.5" customHeight="1">
      <c r="B114" s="28"/>
      <c r="E114" s="199" t="str">
        <f>E9</f>
        <v>SO 06 - Sjezdy</v>
      </c>
      <c r="F114" s="208"/>
      <c r="G114" s="208"/>
      <c r="H114" s="208"/>
      <c r="L114" s="28"/>
    </row>
    <row r="115" spans="2:65" s="1" customFormat="1" ht="6.95" customHeight="1">
      <c r="B115" s="28"/>
      <c r="L115" s="28"/>
    </row>
    <row r="116" spans="2:65" s="1" customFormat="1" ht="12" customHeight="1">
      <c r="B116" s="28"/>
      <c r="C116" s="25" t="s">
        <v>18</v>
      </c>
      <c r="F116" s="23" t="str">
        <f>F12</f>
        <v xml:space="preserve"> </v>
      </c>
      <c r="I116" s="25" t="s">
        <v>20</v>
      </c>
      <c r="J116" s="48" t="str">
        <f>IF(J12="","",J12)</f>
        <v>7. 7. 2025</v>
      </c>
      <c r="L116" s="28"/>
    </row>
    <row r="117" spans="2:65" s="1" customFormat="1" ht="6.95" customHeight="1">
      <c r="B117" s="28"/>
      <c r="L117" s="28"/>
    </row>
    <row r="118" spans="2:65" s="1" customFormat="1" ht="15.2" customHeight="1">
      <c r="B118" s="28"/>
      <c r="C118" s="25" t="s">
        <v>22</v>
      </c>
      <c r="F118" s="23" t="str">
        <f>E15</f>
        <v xml:space="preserve"> </v>
      </c>
      <c r="I118" s="25" t="s">
        <v>26</v>
      </c>
      <c r="J118" s="26" t="str">
        <f>E21</f>
        <v xml:space="preserve"> </v>
      </c>
      <c r="L118" s="28"/>
    </row>
    <row r="119" spans="2:65" s="1" customFormat="1" ht="15.2" customHeight="1">
      <c r="B119" s="28"/>
      <c r="C119" s="25" t="s">
        <v>25</v>
      </c>
      <c r="F119" s="23" t="str">
        <f>IF(E18="","",E18)</f>
        <v xml:space="preserve"> </v>
      </c>
      <c r="I119" s="25" t="s">
        <v>27</v>
      </c>
      <c r="J119" s="26" t="str">
        <f>E24</f>
        <v xml:space="preserve"> </v>
      </c>
      <c r="L119" s="28"/>
    </row>
    <row r="120" spans="2:65" s="1" customFormat="1" ht="10.35" customHeight="1">
      <c r="B120" s="28"/>
      <c r="L120" s="28"/>
    </row>
    <row r="121" spans="2:65" s="9" customFormat="1" ht="29.25" customHeight="1">
      <c r="B121" s="104"/>
      <c r="C121" s="105" t="s">
        <v>106</v>
      </c>
      <c r="D121" s="106" t="s">
        <v>55</v>
      </c>
      <c r="E121" s="106" t="s">
        <v>51</v>
      </c>
      <c r="F121" s="106" t="s">
        <v>52</v>
      </c>
      <c r="G121" s="106" t="s">
        <v>107</v>
      </c>
      <c r="H121" s="106" t="s">
        <v>108</v>
      </c>
      <c r="I121" s="106" t="s">
        <v>109</v>
      </c>
      <c r="J121" s="107" t="s">
        <v>101</v>
      </c>
      <c r="K121" s="108" t="s">
        <v>110</v>
      </c>
      <c r="L121" s="104"/>
      <c r="M121" s="55" t="s">
        <v>1</v>
      </c>
      <c r="N121" s="56" t="s">
        <v>34</v>
      </c>
      <c r="O121" s="56" t="s">
        <v>111</v>
      </c>
      <c r="P121" s="56" t="s">
        <v>112</v>
      </c>
      <c r="Q121" s="56" t="s">
        <v>113</v>
      </c>
      <c r="R121" s="56" t="s">
        <v>114</v>
      </c>
      <c r="S121" s="56" t="s">
        <v>115</v>
      </c>
      <c r="T121" s="57" t="s">
        <v>116</v>
      </c>
    </row>
    <row r="122" spans="2:65" s="1" customFormat="1" ht="22.9" customHeight="1">
      <c r="B122" s="28"/>
      <c r="C122" s="60" t="s">
        <v>117</v>
      </c>
      <c r="J122" s="109">
        <f>BK122</f>
        <v>0</v>
      </c>
      <c r="L122" s="28"/>
      <c r="M122" s="58"/>
      <c r="N122" s="49"/>
      <c r="O122" s="49"/>
      <c r="P122" s="110">
        <f>P123</f>
        <v>165.71793400000001</v>
      </c>
      <c r="Q122" s="49"/>
      <c r="R122" s="110">
        <f>R123</f>
        <v>80.141980000000004</v>
      </c>
      <c r="S122" s="49"/>
      <c r="T122" s="111">
        <f>T123</f>
        <v>75.180000000000007</v>
      </c>
      <c r="AT122" s="16" t="s">
        <v>69</v>
      </c>
      <c r="AU122" s="16" t="s">
        <v>103</v>
      </c>
      <c r="BK122" s="112">
        <f>BK123</f>
        <v>0</v>
      </c>
    </row>
    <row r="123" spans="2:65" s="10" customFormat="1" ht="25.9" customHeight="1">
      <c r="B123" s="113"/>
      <c r="D123" s="114" t="s">
        <v>69</v>
      </c>
      <c r="E123" s="115" t="s">
        <v>149</v>
      </c>
      <c r="F123" s="115" t="s">
        <v>150</v>
      </c>
      <c r="J123" s="116">
        <f>BK123</f>
        <v>0</v>
      </c>
      <c r="L123" s="113"/>
      <c r="M123" s="117"/>
      <c r="P123" s="118">
        <f>P124+P129+P134+P139+P145</f>
        <v>165.71793400000001</v>
      </c>
      <c r="R123" s="118">
        <f>R124+R129+R134+R139+R145</f>
        <v>80.141980000000004</v>
      </c>
      <c r="T123" s="119">
        <f>T124+T129+T134+T139+T145</f>
        <v>75.180000000000007</v>
      </c>
      <c r="AR123" s="114" t="s">
        <v>78</v>
      </c>
      <c r="AT123" s="120" t="s">
        <v>69</v>
      </c>
      <c r="AU123" s="120" t="s">
        <v>70</v>
      </c>
      <c r="AY123" s="114" t="s">
        <v>121</v>
      </c>
      <c r="BK123" s="121">
        <f>BK124+BK129+BK134+BK139+BK145</f>
        <v>0</v>
      </c>
    </row>
    <row r="124" spans="2:65" s="10" customFormat="1" ht="22.9" customHeight="1">
      <c r="B124" s="113"/>
      <c r="D124" s="114" t="s">
        <v>69</v>
      </c>
      <c r="E124" s="144" t="s">
        <v>78</v>
      </c>
      <c r="F124" s="144" t="s">
        <v>151</v>
      </c>
      <c r="J124" s="145">
        <f>BK124</f>
        <v>0</v>
      </c>
      <c r="L124" s="113"/>
      <c r="M124" s="117"/>
      <c r="P124" s="118">
        <f>SUM(P125:P128)</f>
        <v>32.533999999999999</v>
      </c>
      <c r="R124" s="118">
        <f>SUM(R125:R128)</f>
        <v>0</v>
      </c>
      <c r="T124" s="119">
        <f>SUM(T125:T128)</f>
        <v>75.180000000000007</v>
      </c>
      <c r="AR124" s="114" t="s">
        <v>78</v>
      </c>
      <c r="AT124" s="120" t="s">
        <v>69</v>
      </c>
      <c r="AU124" s="120" t="s">
        <v>78</v>
      </c>
      <c r="AY124" s="114" t="s">
        <v>121</v>
      </c>
      <c r="BK124" s="121">
        <f>SUM(BK125:BK128)</f>
        <v>0</v>
      </c>
    </row>
    <row r="125" spans="2:65" s="1" customFormat="1" ht="24.2" customHeight="1">
      <c r="B125" s="122"/>
      <c r="C125" s="123" t="s">
        <v>78</v>
      </c>
      <c r="D125" s="123" t="s">
        <v>122</v>
      </c>
      <c r="E125" s="124" t="s">
        <v>508</v>
      </c>
      <c r="F125" s="125" t="s">
        <v>492</v>
      </c>
      <c r="G125" s="126" t="s">
        <v>154</v>
      </c>
      <c r="H125" s="127">
        <v>24</v>
      </c>
      <c r="I125" s="128"/>
      <c r="J125" s="128">
        <f>ROUND(I125*H125,2)</f>
        <v>0</v>
      </c>
      <c r="K125" s="129"/>
      <c r="L125" s="28"/>
      <c r="M125" s="130" t="s">
        <v>1</v>
      </c>
      <c r="N125" s="131" t="s">
        <v>35</v>
      </c>
      <c r="O125" s="132">
        <v>0.41</v>
      </c>
      <c r="P125" s="132">
        <f>O125*H125</f>
        <v>9.84</v>
      </c>
      <c r="Q125" s="132">
        <v>0</v>
      </c>
      <c r="R125" s="132">
        <f>Q125*H125</f>
        <v>0</v>
      </c>
      <c r="S125" s="132">
        <v>0.26</v>
      </c>
      <c r="T125" s="133">
        <f>S125*H125</f>
        <v>6.24</v>
      </c>
      <c r="AR125" s="134" t="s">
        <v>134</v>
      </c>
      <c r="AT125" s="134" t="s">
        <v>122</v>
      </c>
      <c r="AU125" s="134" t="s">
        <v>80</v>
      </c>
      <c r="AY125" s="16" t="s">
        <v>121</v>
      </c>
      <c r="BE125" s="135">
        <f>IF(N125="základní",J125,0)</f>
        <v>0</v>
      </c>
      <c r="BF125" s="135">
        <f>IF(N125="snížená",J125,0)</f>
        <v>0</v>
      </c>
      <c r="BG125" s="135">
        <f>IF(N125="zákl. přenesená",J125,0)</f>
        <v>0</v>
      </c>
      <c r="BH125" s="135">
        <f>IF(N125="sníž. přenesená",J125,0)</f>
        <v>0</v>
      </c>
      <c r="BI125" s="135">
        <f>IF(N125="nulová",J125,0)</f>
        <v>0</v>
      </c>
      <c r="BJ125" s="16" t="s">
        <v>78</v>
      </c>
      <c r="BK125" s="135">
        <f>ROUND(I125*H125,2)</f>
        <v>0</v>
      </c>
      <c r="BL125" s="16" t="s">
        <v>134</v>
      </c>
      <c r="BM125" s="134" t="s">
        <v>493</v>
      </c>
    </row>
    <row r="126" spans="2:65" s="1" customFormat="1" ht="33" customHeight="1">
      <c r="B126" s="122"/>
      <c r="C126" s="123" t="s">
        <v>80</v>
      </c>
      <c r="D126" s="123" t="s">
        <v>122</v>
      </c>
      <c r="E126" s="124" t="s">
        <v>507</v>
      </c>
      <c r="F126" s="125" t="s">
        <v>425</v>
      </c>
      <c r="G126" s="126" t="s">
        <v>154</v>
      </c>
      <c r="H126" s="127">
        <v>84</v>
      </c>
      <c r="I126" s="128"/>
      <c r="J126" s="128">
        <f>ROUND(I126*H126,2)</f>
        <v>0</v>
      </c>
      <c r="K126" s="129"/>
      <c r="L126" s="28"/>
      <c r="M126" s="130" t="s">
        <v>1</v>
      </c>
      <c r="N126" s="131" t="s">
        <v>35</v>
      </c>
      <c r="O126" s="132">
        <v>2.4E-2</v>
      </c>
      <c r="P126" s="132">
        <f>O126*H126</f>
        <v>2.016</v>
      </c>
      <c r="Q126" s="132">
        <v>0</v>
      </c>
      <c r="R126" s="132">
        <f>Q126*H126</f>
        <v>0</v>
      </c>
      <c r="S126" s="132">
        <v>0.255</v>
      </c>
      <c r="T126" s="133">
        <f>S126*H126</f>
        <v>21.42</v>
      </c>
      <c r="AR126" s="134" t="s">
        <v>134</v>
      </c>
      <c r="AT126" s="134" t="s">
        <v>122</v>
      </c>
      <c r="AU126" s="134" t="s">
        <v>80</v>
      </c>
      <c r="AY126" s="16" t="s">
        <v>121</v>
      </c>
      <c r="BE126" s="135">
        <f>IF(N126="základní",J126,0)</f>
        <v>0</v>
      </c>
      <c r="BF126" s="135">
        <f>IF(N126="snížená",J126,0)</f>
        <v>0</v>
      </c>
      <c r="BG126" s="135">
        <f>IF(N126="zákl. přenesená",J126,0)</f>
        <v>0</v>
      </c>
      <c r="BH126" s="135">
        <f>IF(N126="sníž. přenesená",J126,0)</f>
        <v>0</v>
      </c>
      <c r="BI126" s="135">
        <f>IF(N126="nulová",J126,0)</f>
        <v>0</v>
      </c>
      <c r="BJ126" s="16" t="s">
        <v>78</v>
      </c>
      <c r="BK126" s="135">
        <f>ROUND(I126*H126,2)</f>
        <v>0</v>
      </c>
      <c r="BL126" s="16" t="s">
        <v>134</v>
      </c>
      <c r="BM126" s="134" t="s">
        <v>497</v>
      </c>
    </row>
    <row r="127" spans="2:65" s="1" customFormat="1" ht="33" customHeight="1">
      <c r="B127" s="122"/>
      <c r="C127" s="123" t="s">
        <v>130</v>
      </c>
      <c r="D127" s="123" t="s">
        <v>122</v>
      </c>
      <c r="E127" s="124" t="s">
        <v>509</v>
      </c>
      <c r="F127" s="125" t="s">
        <v>429</v>
      </c>
      <c r="G127" s="126" t="s">
        <v>154</v>
      </c>
      <c r="H127" s="127">
        <v>108</v>
      </c>
      <c r="I127" s="128"/>
      <c r="J127" s="128">
        <f>ROUND(I127*H127,2)</f>
        <v>0</v>
      </c>
      <c r="K127" s="129"/>
      <c r="L127" s="28"/>
      <c r="M127" s="130" t="s">
        <v>1</v>
      </c>
      <c r="N127" s="131" t="s">
        <v>35</v>
      </c>
      <c r="O127" s="132">
        <v>0.16600000000000001</v>
      </c>
      <c r="P127" s="132">
        <f>O127*H127</f>
        <v>17.928000000000001</v>
      </c>
      <c r="Q127" s="132">
        <v>0</v>
      </c>
      <c r="R127" s="132">
        <f>Q127*H127</f>
        <v>0</v>
      </c>
      <c r="S127" s="132">
        <v>0.44</v>
      </c>
      <c r="T127" s="133">
        <f>S127*H127</f>
        <v>47.52</v>
      </c>
      <c r="AR127" s="134" t="s">
        <v>134</v>
      </c>
      <c r="AT127" s="134" t="s">
        <v>122</v>
      </c>
      <c r="AU127" s="134" t="s">
        <v>80</v>
      </c>
      <c r="AY127" s="16" t="s">
        <v>121</v>
      </c>
      <c r="BE127" s="135">
        <f>IF(N127="základní",J127,0)</f>
        <v>0</v>
      </c>
      <c r="BF127" s="135">
        <f>IF(N127="snížená",J127,0)</f>
        <v>0</v>
      </c>
      <c r="BG127" s="135">
        <f>IF(N127="zákl. přenesená",J127,0)</f>
        <v>0</v>
      </c>
      <c r="BH127" s="135">
        <f>IF(N127="sníž. přenesená",J127,0)</f>
        <v>0</v>
      </c>
      <c r="BI127" s="135">
        <f>IF(N127="nulová",J127,0)</f>
        <v>0</v>
      </c>
      <c r="BJ127" s="16" t="s">
        <v>78</v>
      </c>
      <c r="BK127" s="135">
        <f>ROUND(I127*H127,2)</f>
        <v>0</v>
      </c>
      <c r="BL127" s="16" t="s">
        <v>134</v>
      </c>
      <c r="BM127" s="134" t="s">
        <v>430</v>
      </c>
    </row>
    <row r="128" spans="2:65" s="1" customFormat="1" ht="24.2" customHeight="1">
      <c r="B128" s="122"/>
      <c r="C128" s="123" t="s">
        <v>134</v>
      </c>
      <c r="D128" s="123" t="s">
        <v>122</v>
      </c>
      <c r="E128" s="124" t="s">
        <v>510</v>
      </c>
      <c r="F128" s="125" t="s">
        <v>435</v>
      </c>
      <c r="G128" s="126" t="s">
        <v>154</v>
      </c>
      <c r="H128" s="127">
        <v>110</v>
      </c>
      <c r="I128" s="128"/>
      <c r="J128" s="128">
        <f>ROUND(I128*H128,2)</f>
        <v>0</v>
      </c>
      <c r="K128" s="129"/>
      <c r="L128" s="28"/>
      <c r="M128" s="130" t="s">
        <v>1</v>
      </c>
      <c r="N128" s="131" t="s">
        <v>35</v>
      </c>
      <c r="O128" s="132">
        <v>2.5000000000000001E-2</v>
      </c>
      <c r="P128" s="132">
        <f>O128*H128</f>
        <v>2.75</v>
      </c>
      <c r="Q128" s="132">
        <v>0</v>
      </c>
      <c r="R128" s="132">
        <f>Q128*H128</f>
        <v>0</v>
      </c>
      <c r="S128" s="132">
        <v>0</v>
      </c>
      <c r="T128" s="133">
        <f>S128*H128</f>
        <v>0</v>
      </c>
      <c r="AR128" s="134" t="s">
        <v>134</v>
      </c>
      <c r="AT128" s="134" t="s">
        <v>122</v>
      </c>
      <c r="AU128" s="134" t="s">
        <v>80</v>
      </c>
      <c r="AY128" s="16" t="s">
        <v>121</v>
      </c>
      <c r="BE128" s="135">
        <f>IF(N128="základní",J128,0)</f>
        <v>0</v>
      </c>
      <c r="BF128" s="135">
        <f>IF(N128="snížená",J128,0)</f>
        <v>0</v>
      </c>
      <c r="BG128" s="135">
        <f>IF(N128="zákl. přenesená",J128,0)</f>
        <v>0</v>
      </c>
      <c r="BH128" s="135">
        <f>IF(N128="sníž. přenesená",J128,0)</f>
        <v>0</v>
      </c>
      <c r="BI128" s="135">
        <f>IF(N128="nulová",J128,0)</f>
        <v>0</v>
      </c>
      <c r="BJ128" s="16" t="s">
        <v>78</v>
      </c>
      <c r="BK128" s="135">
        <f>ROUND(I128*H128,2)</f>
        <v>0</v>
      </c>
      <c r="BL128" s="16" t="s">
        <v>134</v>
      </c>
      <c r="BM128" s="134" t="s">
        <v>436</v>
      </c>
    </row>
    <row r="129" spans="2:65" s="10" customFormat="1" ht="22.9" customHeight="1">
      <c r="B129" s="113"/>
      <c r="D129" s="114" t="s">
        <v>69</v>
      </c>
      <c r="E129" s="144" t="s">
        <v>120</v>
      </c>
      <c r="F129" s="144" t="s">
        <v>230</v>
      </c>
      <c r="J129" s="145">
        <f>BK129</f>
        <v>0</v>
      </c>
      <c r="L129" s="113"/>
      <c r="M129" s="117"/>
      <c r="P129" s="118">
        <f>SUM(P130:P133)</f>
        <v>73.59</v>
      </c>
      <c r="R129" s="118">
        <f>SUM(R130:R133)</f>
        <v>71.99324</v>
      </c>
      <c r="T129" s="119">
        <f>SUM(T130:T133)</f>
        <v>0</v>
      </c>
      <c r="AR129" s="114" t="s">
        <v>78</v>
      </c>
      <c r="AT129" s="120" t="s">
        <v>69</v>
      </c>
      <c r="AU129" s="120" t="s">
        <v>78</v>
      </c>
      <c r="AY129" s="114" t="s">
        <v>121</v>
      </c>
      <c r="BK129" s="121">
        <f>SUM(BK130:BK133)</f>
        <v>0</v>
      </c>
    </row>
    <row r="130" spans="2:65" s="1" customFormat="1" ht="21.75" customHeight="1">
      <c r="B130" s="122"/>
      <c r="C130" s="123" t="s">
        <v>120</v>
      </c>
      <c r="D130" s="123" t="s">
        <v>122</v>
      </c>
      <c r="E130" s="124" t="s">
        <v>514</v>
      </c>
      <c r="F130" s="125" t="s">
        <v>439</v>
      </c>
      <c r="G130" s="126" t="s">
        <v>154</v>
      </c>
      <c r="H130" s="127">
        <v>110</v>
      </c>
      <c r="I130" s="128"/>
      <c r="J130" s="128">
        <f>ROUND(I130*H130,2)</f>
        <v>0</v>
      </c>
      <c r="K130" s="129"/>
      <c r="L130" s="28"/>
      <c r="M130" s="130" t="s">
        <v>1</v>
      </c>
      <c r="N130" s="131" t="s">
        <v>35</v>
      </c>
      <c r="O130" s="132">
        <v>0.109</v>
      </c>
      <c r="P130" s="132">
        <f>O130*H130</f>
        <v>11.99</v>
      </c>
      <c r="Q130" s="132">
        <v>0.46</v>
      </c>
      <c r="R130" s="132">
        <f>Q130*H130</f>
        <v>50.6</v>
      </c>
      <c r="S130" s="132">
        <v>0</v>
      </c>
      <c r="T130" s="133">
        <f>S130*H130</f>
        <v>0</v>
      </c>
      <c r="AR130" s="134" t="s">
        <v>134</v>
      </c>
      <c r="AT130" s="134" t="s">
        <v>122</v>
      </c>
      <c r="AU130" s="134" t="s">
        <v>80</v>
      </c>
      <c r="AY130" s="16" t="s">
        <v>121</v>
      </c>
      <c r="BE130" s="135">
        <f>IF(N130="základní",J130,0)</f>
        <v>0</v>
      </c>
      <c r="BF130" s="135">
        <f>IF(N130="snížená",J130,0)</f>
        <v>0</v>
      </c>
      <c r="BG130" s="135">
        <f>IF(N130="zákl. přenesená",J130,0)</f>
        <v>0</v>
      </c>
      <c r="BH130" s="135">
        <f>IF(N130="sníž. přenesená",J130,0)</f>
        <v>0</v>
      </c>
      <c r="BI130" s="135">
        <f>IF(N130="nulová",J130,0)</f>
        <v>0</v>
      </c>
      <c r="BJ130" s="16" t="s">
        <v>78</v>
      </c>
      <c r="BK130" s="135">
        <f>ROUND(I130*H130,2)</f>
        <v>0</v>
      </c>
      <c r="BL130" s="16" t="s">
        <v>134</v>
      </c>
      <c r="BM130" s="134" t="s">
        <v>440</v>
      </c>
    </row>
    <row r="131" spans="2:65" s="1" customFormat="1" ht="33" customHeight="1">
      <c r="B131" s="122"/>
      <c r="C131" s="123" t="s">
        <v>174</v>
      </c>
      <c r="D131" s="123" t="s">
        <v>122</v>
      </c>
      <c r="E131" s="124" t="s">
        <v>505</v>
      </c>
      <c r="F131" s="125" t="s">
        <v>446</v>
      </c>
      <c r="G131" s="126" t="s">
        <v>154</v>
      </c>
      <c r="H131" s="127">
        <v>110</v>
      </c>
      <c r="I131" s="128"/>
      <c r="J131" s="128">
        <f>ROUND(I131*H131,2)</f>
        <v>0</v>
      </c>
      <c r="K131" s="129"/>
      <c r="L131" s="28"/>
      <c r="M131" s="130" t="s">
        <v>1</v>
      </c>
      <c r="N131" s="131" t="s">
        <v>35</v>
      </c>
      <c r="O131" s="132">
        <v>0.56000000000000005</v>
      </c>
      <c r="P131" s="132">
        <f>O131*H131</f>
        <v>61.600000000000009</v>
      </c>
      <c r="Q131" s="132">
        <v>8.9219999999999994E-2</v>
      </c>
      <c r="R131" s="132">
        <f>Q131*H131</f>
        <v>9.8141999999999996</v>
      </c>
      <c r="S131" s="132">
        <v>0</v>
      </c>
      <c r="T131" s="133">
        <f>S131*H131</f>
        <v>0</v>
      </c>
      <c r="AR131" s="134" t="s">
        <v>134</v>
      </c>
      <c r="AT131" s="134" t="s">
        <v>122</v>
      </c>
      <c r="AU131" s="134" t="s">
        <v>80</v>
      </c>
      <c r="AY131" s="16" t="s">
        <v>121</v>
      </c>
      <c r="BE131" s="135">
        <f>IF(N131="základní",J131,0)</f>
        <v>0</v>
      </c>
      <c r="BF131" s="135">
        <f>IF(N131="snížená",J131,0)</f>
        <v>0</v>
      </c>
      <c r="BG131" s="135">
        <f>IF(N131="zákl. přenesená",J131,0)</f>
        <v>0</v>
      </c>
      <c r="BH131" s="135">
        <f>IF(N131="sníž. přenesená",J131,0)</f>
        <v>0</v>
      </c>
      <c r="BI131" s="135">
        <f>IF(N131="nulová",J131,0)</f>
        <v>0</v>
      </c>
      <c r="BJ131" s="16" t="s">
        <v>78</v>
      </c>
      <c r="BK131" s="135">
        <f>ROUND(I131*H131,2)</f>
        <v>0</v>
      </c>
      <c r="BL131" s="16" t="s">
        <v>134</v>
      </c>
      <c r="BM131" s="134" t="s">
        <v>447</v>
      </c>
    </row>
    <row r="132" spans="2:65" s="1" customFormat="1" ht="24.2" customHeight="1">
      <c r="B132" s="122"/>
      <c r="C132" s="164" t="s">
        <v>180</v>
      </c>
      <c r="D132" s="164" t="s">
        <v>206</v>
      </c>
      <c r="E132" s="165" t="s">
        <v>506</v>
      </c>
      <c r="F132" s="166" t="s">
        <v>453</v>
      </c>
      <c r="G132" s="167" t="s">
        <v>154</v>
      </c>
      <c r="H132" s="168">
        <v>87.72</v>
      </c>
      <c r="I132" s="169"/>
      <c r="J132" s="169">
        <f>ROUND(I132*H132,2)</f>
        <v>0</v>
      </c>
      <c r="K132" s="170"/>
      <c r="L132" s="171"/>
      <c r="M132" s="172" t="s">
        <v>1</v>
      </c>
      <c r="N132" s="173" t="s">
        <v>35</v>
      </c>
      <c r="O132" s="132">
        <v>0</v>
      </c>
      <c r="P132" s="132">
        <f>O132*H132</f>
        <v>0</v>
      </c>
      <c r="Q132" s="132">
        <v>0.13200000000000001</v>
      </c>
      <c r="R132" s="132">
        <f>Q132*H132</f>
        <v>11.579040000000001</v>
      </c>
      <c r="S132" s="132">
        <v>0</v>
      </c>
      <c r="T132" s="133">
        <f>S132*H132</f>
        <v>0</v>
      </c>
      <c r="AR132" s="134" t="s">
        <v>185</v>
      </c>
      <c r="AT132" s="134" t="s">
        <v>206</v>
      </c>
      <c r="AU132" s="134" t="s">
        <v>80</v>
      </c>
      <c r="AY132" s="16" t="s">
        <v>121</v>
      </c>
      <c r="BE132" s="135">
        <f>IF(N132="základní",J132,0)</f>
        <v>0</v>
      </c>
      <c r="BF132" s="135">
        <f>IF(N132="snížená",J132,0)</f>
        <v>0</v>
      </c>
      <c r="BG132" s="135">
        <f>IF(N132="zákl. přenesená",J132,0)</f>
        <v>0</v>
      </c>
      <c r="BH132" s="135">
        <f>IF(N132="sníž. přenesená",J132,0)</f>
        <v>0</v>
      </c>
      <c r="BI132" s="135">
        <f>IF(N132="nulová",J132,0)</f>
        <v>0</v>
      </c>
      <c r="BJ132" s="16" t="s">
        <v>78</v>
      </c>
      <c r="BK132" s="135">
        <f>ROUND(I132*H132,2)</f>
        <v>0</v>
      </c>
      <c r="BL132" s="16" t="s">
        <v>134</v>
      </c>
      <c r="BM132" s="134" t="s">
        <v>498</v>
      </c>
    </row>
    <row r="133" spans="2:65" s="12" customFormat="1">
      <c r="B133" s="146"/>
      <c r="D133" s="147" t="s">
        <v>159</v>
      </c>
      <c r="E133" s="148" t="s">
        <v>1</v>
      </c>
      <c r="F133" s="149" t="s">
        <v>499</v>
      </c>
      <c r="H133" s="150">
        <v>87.72</v>
      </c>
      <c r="L133" s="146"/>
      <c r="M133" s="151"/>
      <c r="T133" s="152"/>
      <c r="AT133" s="148" t="s">
        <v>159</v>
      </c>
      <c r="AU133" s="148" t="s">
        <v>80</v>
      </c>
      <c r="AV133" s="12" t="s">
        <v>80</v>
      </c>
      <c r="AW133" s="12" t="s">
        <v>28</v>
      </c>
      <c r="AX133" s="12" t="s">
        <v>78</v>
      </c>
      <c r="AY133" s="148" t="s">
        <v>121</v>
      </c>
    </row>
    <row r="134" spans="2:65" s="10" customFormat="1" ht="22.9" customHeight="1">
      <c r="B134" s="113"/>
      <c r="D134" s="114" t="s">
        <v>69</v>
      </c>
      <c r="E134" s="144" t="s">
        <v>189</v>
      </c>
      <c r="F134" s="144" t="s">
        <v>323</v>
      </c>
      <c r="J134" s="145">
        <f>BK134</f>
        <v>0</v>
      </c>
      <c r="L134" s="113"/>
      <c r="M134" s="117"/>
      <c r="P134" s="118">
        <f>SUM(P135:P138)</f>
        <v>22.676000000000002</v>
      </c>
      <c r="R134" s="118">
        <f>SUM(R135:R138)</f>
        <v>8.1487399999999983</v>
      </c>
      <c r="T134" s="119">
        <f>SUM(T135:T138)</f>
        <v>0</v>
      </c>
      <c r="AR134" s="114" t="s">
        <v>78</v>
      </c>
      <c r="AT134" s="120" t="s">
        <v>69</v>
      </c>
      <c r="AU134" s="120" t="s">
        <v>78</v>
      </c>
      <c r="AY134" s="114" t="s">
        <v>121</v>
      </c>
      <c r="BK134" s="121">
        <f>SUM(BK135:BK138)</f>
        <v>0</v>
      </c>
    </row>
    <row r="135" spans="2:65" s="1" customFormat="1" ht="33" customHeight="1">
      <c r="B135" s="122"/>
      <c r="C135" s="123" t="s">
        <v>185</v>
      </c>
      <c r="D135" s="123" t="s">
        <v>122</v>
      </c>
      <c r="E135" s="124" t="s">
        <v>512</v>
      </c>
      <c r="F135" s="125" t="s">
        <v>460</v>
      </c>
      <c r="G135" s="126" t="s">
        <v>169</v>
      </c>
      <c r="H135" s="127">
        <v>44</v>
      </c>
      <c r="I135" s="128"/>
      <c r="J135" s="128">
        <f>ROUND(I135*H135,2)</f>
        <v>0</v>
      </c>
      <c r="K135" s="129"/>
      <c r="L135" s="28"/>
      <c r="M135" s="130" t="s">
        <v>1</v>
      </c>
      <c r="N135" s="131" t="s">
        <v>35</v>
      </c>
      <c r="O135" s="132">
        <v>0.23899999999999999</v>
      </c>
      <c r="P135" s="132">
        <f>O135*H135</f>
        <v>10.516</v>
      </c>
      <c r="Q135" s="132">
        <v>0.14041999999999999</v>
      </c>
      <c r="R135" s="132">
        <f>Q135*H135</f>
        <v>6.1784799999999995</v>
      </c>
      <c r="S135" s="132">
        <v>0</v>
      </c>
      <c r="T135" s="133">
        <f>S135*H135</f>
        <v>0</v>
      </c>
      <c r="AR135" s="134" t="s">
        <v>134</v>
      </c>
      <c r="AT135" s="134" t="s">
        <v>122</v>
      </c>
      <c r="AU135" s="134" t="s">
        <v>80</v>
      </c>
      <c r="AY135" s="16" t="s">
        <v>121</v>
      </c>
      <c r="BE135" s="135">
        <f>IF(N135="základní",J135,0)</f>
        <v>0</v>
      </c>
      <c r="BF135" s="135">
        <f>IF(N135="snížená",J135,0)</f>
        <v>0</v>
      </c>
      <c r="BG135" s="135">
        <f>IF(N135="zákl. přenesená",J135,0)</f>
        <v>0</v>
      </c>
      <c r="BH135" s="135">
        <f>IF(N135="sníž. přenesená",J135,0)</f>
        <v>0</v>
      </c>
      <c r="BI135" s="135">
        <f>IF(N135="nulová",J135,0)</f>
        <v>0</v>
      </c>
      <c r="BJ135" s="16" t="s">
        <v>78</v>
      </c>
      <c r="BK135" s="135">
        <f>ROUND(I135*H135,2)</f>
        <v>0</v>
      </c>
      <c r="BL135" s="16" t="s">
        <v>134</v>
      </c>
      <c r="BM135" s="134" t="s">
        <v>461</v>
      </c>
    </row>
    <row r="136" spans="2:65" s="1" customFormat="1" ht="21.75" customHeight="1">
      <c r="B136" s="122"/>
      <c r="C136" s="164" t="s">
        <v>189</v>
      </c>
      <c r="D136" s="164" t="s">
        <v>206</v>
      </c>
      <c r="E136" s="165" t="s">
        <v>513</v>
      </c>
      <c r="F136" s="166" t="s">
        <v>463</v>
      </c>
      <c r="G136" s="167" t="s">
        <v>169</v>
      </c>
      <c r="H136" s="168">
        <v>44.88</v>
      </c>
      <c r="I136" s="169"/>
      <c r="J136" s="169">
        <f>ROUND(I136*H136,2)</f>
        <v>0</v>
      </c>
      <c r="K136" s="170"/>
      <c r="L136" s="171"/>
      <c r="M136" s="172" t="s">
        <v>1</v>
      </c>
      <c r="N136" s="173" t="s">
        <v>35</v>
      </c>
      <c r="O136" s="132">
        <v>0</v>
      </c>
      <c r="P136" s="132">
        <f>O136*H136</f>
        <v>0</v>
      </c>
      <c r="Q136" s="132">
        <v>4.2999999999999997E-2</v>
      </c>
      <c r="R136" s="132">
        <f>Q136*H136</f>
        <v>1.92984</v>
      </c>
      <c r="S136" s="132">
        <v>0</v>
      </c>
      <c r="T136" s="133">
        <f>S136*H136</f>
        <v>0</v>
      </c>
      <c r="AR136" s="134" t="s">
        <v>185</v>
      </c>
      <c r="AT136" s="134" t="s">
        <v>206</v>
      </c>
      <c r="AU136" s="134" t="s">
        <v>80</v>
      </c>
      <c r="AY136" s="16" t="s">
        <v>121</v>
      </c>
      <c r="BE136" s="135">
        <f>IF(N136="základní",J136,0)</f>
        <v>0</v>
      </c>
      <c r="BF136" s="135">
        <f>IF(N136="snížená",J136,0)</f>
        <v>0</v>
      </c>
      <c r="BG136" s="135">
        <f>IF(N136="zákl. přenesená",J136,0)</f>
        <v>0</v>
      </c>
      <c r="BH136" s="135">
        <f>IF(N136="sníž. přenesená",J136,0)</f>
        <v>0</v>
      </c>
      <c r="BI136" s="135">
        <f>IF(N136="nulová",J136,0)</f>
        <v>0</v>
      </c>
      <c r="BJ136" s="16" t="s">
        <v>78</v>
      </c>
      <c r="BK136" s="135">
        <f>ROUND(I136*H136,2)</f>
        <v>0</v>
      </c>
      <c r="BL136" s="16" t="s">
        <v>134</v>
      </c>
      <c r="BM136" s="134" t="s">
        <v>464</v>
      </c>
    </row>
    <row r="137" spans="2:65" s="1" customFormat="1" ht="24.2" customHeight="1">
      <c r="B137" s="122"/>
      <c r="C137" s="123" t="s">
        <v>193</v>
      </c>
      <c r="D137" s="123" t="s">
        <v>122</v>
      </c>
      <c r="E137" s="124" t="s">
        <v>466</v>
      </c>
      <c r="F137" s="125" t="s">
        <v>467</v>
      </c>
      <c r="G137" s="126" t="s">
        <v>154</v>
      </c>
      <c r="H137" s="127">
        <v>86</v>
      </c>
      <c r="I137" s="128"/>
      <c r="J137" s="128">
        <f>ROUND(I137*H137,2)</f>
        <v>0</v>
      </c>
      <c r="K137" s="129"/>
      <c r="L137" s="28"/>
      <c r="M137" s="130" t="s">
        <v>1</v>
      </c>
      <c r="N137" s="131" t="s">
        <v>35</v>
      </c>
      <c r="O137" s="132">
        <v>0.08</v>
      </c>
      <c r="P137" s="132">
        <f>O137*H137</f>
        <v>6.88</v>
      </c>
      <c r="Q137" s="132">
        <v>4.6999999999999999E-4</v>
      </c>
      <c r="R137" s="132">
        <f>Q137*H137</f>
        <v>4.0419999999999998E-2</v>
      </c>
      <c r="S137" s="132">
        <v>0</v>
      </c>
      <c r="T137" s="133">
        <f>S137*H137</f>
        <v>0</v>
      </c>
      <c r="AR137" s="134" t="s">
        <v>134</v>
      </c>
      <c r="AT137" s="134" t="s">
        <v>122</v>
      </c>
      <c r="AU137" s="134" t="s">
        <v>80</v>
      </c>
      <c r="AY137" s="16" t="s">
        <v>121</v>
      </c>
      <c r="BE137" s="135">
        <f>IF(N137="základní",J137,0)</f>
        <v>0</v>
      </c>
      <c r="BF137" s="135">
        <f>IF(N137="snížená",J137,0)</f>
        <v>0</v>
      </c>
      <c r="BG137" s="135">
        <f>IF(N137="zákl. přenesená",J137,0)</f>
        <v>0</v>
      </c>
      <c r="BH137" s="135">
        <f>IF(N137="sníž. přenesená",J137,0)</f>
        <v>0</v>
      </c>
      <c r="BI137" s="135">
        <f>IF(N137="nulová",J137,0)</f>
        <v>0</v>
      </c>
      <c r="BJ137" s="16" t="s">
        <v>78</v>
      </c>
      <c r="BK137" s="135">
        <f>ROUND(I137*H137,2)</f>
        <v>0</v>
      </c>
      <c r="BL137" s="16" t="s">
        <v>134</v>
      </c>
      <c r="BM137" s="134" t="s">
        <v>468</v>
      </c>
    </row>
    <row r="138" spans="2:65" s="1" customFormat="1" ht="24.2" customHeight="1">
      <c r="B138" s="122"/>
      <c r="C138" s="123" t="s">
        <v>198</v>
      </c>
      <c r="D138" s="123" t="s">
        <v>122</v>
      </c>
      <c r="E138" s="124" t="s">
        <v>511</v>
      </c>
      <c r="F138" s="125" t="s">
        <v>487</v>
      </c>
      <c r="G138" s="126" t="s">
        <v>154</v>
      </c>
      <c r="H138" s="127">
        <v>24</v>
      </c>
      <c r="I138" s="128"/>
      <c r="J138" s="128">
        <f>ROUND(I138*H138,2)</f>
        <v>0</v>
      </c>
      <c r="K138" s="129"/>
      <c r="L138" s="28"/>
      <c r="M138" s="130" t="s">
        <v>1</v>
      </c>
      <c r="N138" s="131" t="s">
        <v>35</v>
      </c>
      <c r="O138" s="132">
        <v>0.22</v>
      </c>
      <c r="P138" s="132">
        <f>O138*H138</f>
        <v>5.28</v>
      </c>
      <c r="Q138" s="132">
        <v>0</v>
      </c>
      <c r="R138" s="132">
        <f>Q138*H138</f>
        <v>0</v>
      </c>
      <c r="S138" s="132">
        <v>0</v>
      </c>
      <c r="T138" s="133">
        <f>S138*H138</f>
        <v>0</v>
      </c>
      <c r="AR138" s="134" t="s">
        <v>134</v>
      </c>
      <c r="AT138" s="134" t="s">
        <v>122</v>
      </c>
      <c r="AU138" s="134" t="s">
        <v>80</v>
      </c>
      <c r="AY138" s="16" t="s">
        <v>121</v>
      </c>
      <c r="BE138" s="135">
        <f>IF(N138="základní",J138,0)</f>
        <v>0</v>
      </c>
      <c r="BF138" s="135">
        <f>IF(N138="snížená",J138,0)</f>
        <v>0</v>
      </c>
      <c r="BG138" s="135">
        <f>IF(N138="zákl. přenesená",J138,0)</f>
        <v>0</v>
      </c>
      <c r="BH138" s="135">
        <f>IF(N138="sníž. přenesená",J138,0)</f>
        <v>0</v>
      </c>
      <c r="BI138" s="135">
        <f>IF(N138="nulová",J138,0)</f>
        <v>0</v>
      </c>
      <c r="BJ138" s="16" t="s">
        <v>78</v>
      </c>
      <c r="BK138" s="135">
        <f>ROUND(I138*H138,2)</f>
        <v>0</v>
      </c>
      <c r="BL138" s="16" t="s">
        <v>134</v>
      </c>
      <c r="BM138" s="134" t="s">
        <v>495</v>
      </c>
    </row>
    <row r="139" spans="2:65" s="10" customFormat="1" ht="22.9" customHeight="1">
      <c r="B139" s="113"/>
      <c r="D139" s="114" t="s">
        <v>69</v>
      </c>
      <c r="E139" s="144" t="s">
        <v>381</v>
      </c>
      <c r="F139" s="144" t="s">
        <v>382</v>
      </c>
      <c r="J139" s="145">
        <f>BK139</f>
        <v>0</v>
      </c>
      <c r="L139" s="113"/>
      <c r="M139" s="117"/>
      <c r="P139" s="118">
        <f>SUM(P140:P144)</f>
        <v>5.1015600000000001</v>
      </c>
      <c r="R139" s="118">
        <f>SUM(R140:R144)</f>
        <v>0</v>
      </c>
      <c r="T139" s="119">
        <f>SUM(T140:T144)</f>
        <v>0</v>
      </c>
      <c r="AR139" s="114" t="s">
        <v>78</v>
      </c>
      <c r="AT139" s="120" t="s">
        <v>69</v>
      </c>
      <c r="AU139" s="120" t="s">
        <v>78</v>
      </c>
      <c r="AY139" s="114" t="s">
        <v>121</v>
      </c>
      <c r="BK139" s="121">
        <f>SUM(BK140:BK144)</f>
        <v>0</v>
      </c>
    </row>
    <row r="140" spans="2:65" s="1" customFormat="1" ht="21.75" customHeight="1">
      <c r="B140" s="122"/>
      <c r="C140" s="123" t="s">
        <v>8</v>
      </c>
      <c r="D140" s="123" t="s">
        <v>122</v>
      </c>
      <c r="E140" s="124" t="s">
        <v>384</v>
      </c>
      <c r="F140" s="125" t="s">
        <v>385</v>
      </c>
      <c r="G140" s="126" t="s">
        <v>209</v>
      </c>
      <c r="H140" s="127">
        <v>68.94</v>
      </c>
      <c r="I140" s="128"/>
      <c r="J140" s="128">
        <f>ROUND(I140*H140,2)</f>
        <v>0</v>
      </c>
      <c r="K140" s="129"/>
      <c r="L140" s="28"/>
      <c r="M140" s="130" t="s">
        <v>1</v>
      </c>
      <c r="N140" s="131" t="s">
        <v>35</v>
      </c>
      <c r="O140" s="132">
        <v>3.2000000000000001E-2</v>
      </c>
      <c r="P140" s="132">
        <f>O140*H140</f>
        <v>2.20608</v>
      </c>
      <c r="Q140" s="132">
        <v>0</v>
      </c>
      <c r="R140" s="132">
        <f>Q140*H140</f>
        <v>0</v>
      </c>
      <c r="S140" s="132">
        <v>0</v>
      </c>
      <c r="T140" s="133">
        <f>S140*H140</f>
        <v>0</v>
      </c>
      <c r="AR140" s="134" t="s">
        <v>134</v>
      </c>
      <c r="AT140" s="134" t="s">
        <v>122</v>
      </c>
      <c r="AU140" s="134" t="s">
        <v>80</v>
      </c>
      <c r="AY140" s="16" t="s">
        <v>121</v>
      </c>
      <c r="BE140" s="135">
        <f>IF(N140="základní",J140,0)</f>
        <v>0</v>
      </c>
      <c r="BF140" s="135">
        <f>IF(N140="snížená",J140,0)</f>
        <v>0</v>
      </c>
      <c r="BG140" s="135">
        <f>IF(N140="zákl. přenesená",J140,0)</f>
        <v>0</v>
      </c>
      <c r="BH140" s="135">
        <f>IF(N140="sníž. přenesená",J140,0)</f>
        <v>0</v>
      </c>
      <c r="BI140" s="135">
        <f>IF(N140="nulová",J140,0)</f>
        <v>0</v>
      </c>
      <c r="BJ140" s="16" t="s">
        <v>78</v>
      </c>
      <c r="BK140" s="135">
        <f>ROUND(I140*H140,2)</f>
        <v>0</v>
      </c>
      <c r="BL140" s="16" t="s">
        <v>134</v>
      </c>
      <c r="BM140" s="134" t="s">
        <v>469</v>
      </c>
    </row>
    <row r="141" spans="2:65" s="1" customFormat="1" ht="24.2" customHeight="1">
      <c r="B141" s="122"/>
      <c r="C141" s="123" t="s">
        <v>205</v>
      </c>
      <c r="D141" s="123" t="s">
        <v>122</v>
      </c>
      <c r="E141" s="124" t="s">
        <v>389</v>
      </c>
      <c r="F141" s="125" t="s">
        <v>390</v>
      </c>
      <c r="G141" s="126" t="s">
        <v>209</v>
      </c>
      <c r="H141" s="127">
        <v>965.16</v>
      </c>
      <c r="I141" s="128"/>
      <c r="J141" s="128">
        <f>ROUND(I141*H141,2)</f>
        <v>0</v>
      </c>
      <c r="K141" s="129"/>
      <c r="L141" s="28"/>
      <c r="M141" s="130" t="s">
        <v>1</v>
      </c>
      <c r="N141" s="131" t="s">
        <v>35</v>
      </c>
      <c r="O141" s="132">
        <v>3.0000000000000001E-3</v>
      </c>
      <c r="P141" s="132">
        <f>O141*H141</f>
        <v>2.8954800000000001</v>
      </c>
      <c r="Q141" s="132">
        <v>0</v>
      </c>
      <c r="R141" s="132">
        <f>Q141*H141</f>
        <v>0</v>
      </c>
      <c r="S141" s="132">
        <v>0</v>
      </c>
      <c r="T141" s="133">
        <f>S141*H141</f>
        <v>0</v>
      </c>
      <c r="AR141" s="134" t="s">
        <v>134</v>
      </c>
      <c r="AT141" s="134" t="s">
        <v>122</v>
      </c>
      <c r="AU141" s="134" t="s">
        <v>80</v>
      </c>
      <c r="AY141" s="16" t="s">
        <v>121</v>
      </c>
      <c r="BE141" s="135">
        <f>IF(N141="základní",J141,0)</f>
        <v>0</v>
      </c>
      <c r="BF141" s="135">
        <f>IF(N141="snížená",J141,0)</f>
        <v>0</v>
      </c>
      <c r="BG141" s="135">
        <f>IF(N141="zákl. přenesená",J141,0)</f>
        <v>0</v>
      </c>
      <c r="BH141" s="135">
        <f>IF(N141="sníž. přenesená",J141,0)</f>
        <v>0</v>
      </c>
      <c r="BI141" s="135">
        <f>IF(N141="nulová",J141,0)</f>
        <v>0</v>
      </c>
      <c r="BJ141" s="16" t="s">
        <v>78</v>
      </c>
      <c r="BK141" s="135">
        <f>ROUND(I141*H141,2)</f>
        <v>0</v>
      </c>
      <c r="BL141" s="16" t="s">
        <v>134</v>
      </c>
      <c r="BM141" s="134" t="s">
        <v>470</v>
      </c>
    </row>
    <row r="142" spans="2:65" s="12" customFormat="1">
      <c r="B142" s="146"/>
      <c r="D142" s="147" t="s">
        <v>159</v>
      </c>
      <c r="E142" s="148" t="s">
        <v>1</v>
      </c>
      <c r="F142" s="149" t="s">
        <v>500</v>
      </c>
      <c r="H142" s="150">
        <v>965.16</v>
      </c>
      <c r="L142" s="146"/>
      <c r="M142" s="151"/>
      <c r="T142" s="152"/>
      <c r="AT142" s="148" t="s">
        <v>159</v>
      </c>
      <c r="AU142" s="148" t="s">
        <v>80</v>
      </c>
      <c r="AV142" s="12" t="s">
        <v>80</v>
      </c>
      <c r="AW142" s="12" t="s">
        <v>28</v>
      </c>
      <c r="AX142" s="12" t="s">
        <v>78</v>
      </c>
      <c r="AY142" s="148" t="s">
        <v>121</v>
      </c>
    </row>
    <row r="143" spans="2:65" s="1" customFormat="1" ht="37.9" customHeight="1">
      <c r="B143" s="122"/>
      <c r="C143" s="123" t="s">
        <v>212</v>
      </c>
      <c r="D143" s="123" t="s">
        <v>122</v>
      </c>
      <c r="E143" s="124" t="s">
        <v>414</v>
      </c>
      <c r="F143" s="125" t="s">
        <v>415</v>
      </c>
      <c r="G143" s="126" t="s">
        <v>209</v>
      </c>
      <c r="H143" s="127">
        <v>21.42</v>
      </c>
      <c r="I143" s="128"/>
      <c r="J143" s="128">
        <f>ROUND(I143*H143,2)</f>
        <v>0</v>
      </c>
      <c r="K143" s="129"/>
      <c r="L143" s="28"/>
      <c r="M143" s="130" t="s">
        <v>1</v>
      </c>
      <c r="N143" s="131" t="s">
        <v>35</v>
      </c>
      <c r="O143" s="132">
        <v>0</v>
      </c>
      <c r="P143" s="132">
        <f>O143*H143</f>
        <v>0</v>
      </c>
      <c r="Q143" s="132">
        <v>0</v>
      </c>
      <c r="R143" s="132">
        <f>Q143*H143</f>
        <v>0</v>
      </c>
      <c r="S143" s="132">
        <v>0</v>
      </c>
      <c r="T143" s="133">
        <f>S143*H143</f>
        <v>0</v>
      </c>
      <c r="AR143" s="134" t="s">
        <v>134</v>
      </c>
      <c r="AT143" s="134" t="s">
        <v>122</v>
      </c>
      <c r="AU143" s="134" t="s">
        <v>80</v>
      </c>
      <c r="AY143" s="16" t="s">
        <v>121</v>
      </c>
      <c r="BE143" s="135">
        <f>IF(N143="základní",J143,0)</f>
        <v>0</v>
      </c>
      <c r="BF143" s="135">
        <f>IF(N143="snížená",J143,0)</f>
        <v>0</v>
      </c>
      <c r="BG143" s="135">
        <f>IF(N143="zákl. přenesená",J143,0)</f>
        <v>0</v>
      </c>
      <c r="BH143" s="135">
        <f>IF(N143="sníž. přenesená",J143,0)</f>
        <v>0</v>
      </c>
      <c r="BI143" s="135">
        <f>IF(N143="nulová",J143,0)</f>
        <v>0</v>
      </c>
      <c r="BJ143" s="16" t="s">
        <v>78</v>
      </c>
      <c r="BK143" s="135">
        <f>ROUND(I143*H143,2)</f>
        <v>0</v>
      </c>
      <c r="BL143" s="16" t="s">
        <v>134</v>
      </c>
      <c r="BM143" s="134" t="s">
        <v>501</v>
      </c>
    </row>
    <row r="144" spans="2:65" s="1" customFormat="1" ht="44.25" customHeight="1">
      <c r="B144" s="122"/>
      <c r="C144" s="123" t="s">
        <v>216</v>
      </c>
      <c r="D144" s="123" t="s">
        <v>122</v>
      </c>
      <c r="E144" s="124" t="s">
        <v>398</v>
      </c>
      <c r="F144" s="125" t="s">
        <v>399</v>
      </c>
      <c r="G144" s="126" t="s">
        <v>209</v>
      </c>
      <c r="H144" s="127">
        <v>47.52</v>
      </c>
      <c r="I144" s="128"/>
      <c r="J144" s="128">
        <f>ROUND(I144*H144,2)</f>
        <v>0</v>
      </c>
      <c r="K144" s="129"/>
      <c r="L144" s="28"/>
      <c r="M144" s="130" t="s">
        <v>1</v>
      </c>
      <c r="N144" s="131" t="s">
        <v>35</v>
      </c>
      <c r="O144" s="132">
        <v>0</v>
      </c>
      <c r="P144" s="132">
        <f>O144*H144</f>
        <v>0</v>
      </c>
      <c r="Q144" s="132">
        <v>0</v>
      </c>
      <c r="R144" s="132">
        <f>Q144*H144</f>
        <v>0</v>
      </c>
      <c r="S144" s="132">
        <v>0</v>
      </c>
      <c r="T144" s="133">
        <f>S144*H144</f>
        <v>0</v>
      </c>
      <c r="AR144" s="134" t="s">
        <v>134</v>
      </c>
      <c r="AT144" s="134" t="s">
        <v>122</v>
      </c>
      <c r="AU144" s="134" t="s">
        <v>80</v>
      </c>
      <c r="AY144" s="16" t="s">
        <v>121</v>
      </c>
      <c r="BE144" s="135">
        <f>IF(N144="základní",J144,0)</f>
        <v>0</v>
      </c>
      <c r="BF144" s="135">
        <f>IF(N144="snížená",J144,0)</f>
        <v>0</v>
      </c>
      <c r="BG144" s="135">
        <f>IF(N144="zákl. přenesená",J144,0)</f>
        <v>0</v>
      </c>
      <c r="BH144" s="135">
        <f>IF(N144="sníž. přenesená",J144,0)</f>
        <v>0</v>
      </c>
      <c r="BI144" s="135">
        <f>IF(N144="nulová",J144,0)</f>
        <v>0</v>
      </c>
      <c r="BJ144" s="16" t="s">
        <v>78</v>
      </c>
      <c r="BK144" s="135">
        <f>ROUND(I144*H144,2)</f>
        <v>0</v>
      </c>
      <c r="BL144" s="16" t="s">
        <v>134</v>
      </c>
      <c r="BM144" s="134" t="s">
        <v>473</v>
      </c>
    </row>
    <row r="145" spans="2:65" s="10" customFormat="1" ht="22.9" customHeight="1">
      <c r="B145" s="113"/>
      <c r="D145" s="114" t="s">
        <v>69</v>
      </c>
      <c r="E145" s="144" t="s">
        <v>417</v>
      </c>
      <c r="F145" s="144" t="s">
        <v>418</v>
      </c>
      <c r="J145" s="145">
        <f>BK145</f>
        <v>0</v>
      </c>
      <c r="L145" s="113"/>
      <c r="M145" s="117"/>
      <c r="P145" s="118">
        <f>P146</f>
        <v>31.816374</v>
      </c>
      <c r="R145" s="118">
        <f>R146</f>
        <v>0</v>
      </c>
      <c r="T145" s="119">
        <f>T146</f>
        <v>0</v>
      </c>
      <c r="AR145" s="114" t="s">
        <v>78</v>
      </c>
      <c r="AT145" s="120" t="s">
        <v>69</v>
      </c>
      <c r="AU145" s="120" t="s">
        <v>78</v>
      </c>
      <c r="AY145" s="114" t="s">
        <v>121</v>
      </c>
      <c r="BK145" s="121">
        <f>BK146</f>
        <v>0</v>
      </c>
    </row>
    <row r="146" spans="2:65" s="1" customFormat="1" ht="24.2" customHeight="1">
      <c r="B146" s="122"/>
      <c r="C146" s="123" t="s">
        <v>220</v>
      </c>
      <c r="D146" s="123" t="s">
        <v>122</v>
      </c>
      <c r="E146" s="124" t="s">
        <v>474</v>
      </c>
      <c r="F146" s="125" t="s">
        <v>475</v>
      </c>
      <c r="G146" s="126" t="s">
        <v>209</v>
      </c>
      <c r="H146" s="127">
        <v>80.141999999999996</v>
      </c>
      <c r="I146" s="128"/>
      <c r="J146" s="128">
        <f>ROUND(I146*H146,2)</f>
        <v>0</v>
      </c>
      <c r="K146" s="129"/>
      <c r="L146" s="28"/>
      <c r="M146" s="136" t="s">
        <v>1</v>
      </c>
      <c r="N146" s="137" t="s">
        <v>35</v>
      </c>
      <c r="O146" s="138">
        <v>0.39700000000000002</v>
      </c>
      <c r="P146" s="138">
        <f>O146*H146</f>
        <v>31.816374</v>
      </c>
      <c r="Q146" s="138">
        <v>0</v>
      </c>
      <c r="R146" s="138">
        <f>Q146*H146</f>
        <v>0</v>
      </c>
      <c r="S146" s="138">
        <v>0</v>
      </c>
      <c r="T146" s="139">
        <f>S146*H146</f>
        <v>0</v>
      </c>
      <c r="AR146" s="134" t="s">
        <v>134</v>
      </c>
      <c r="AT146" s="134" t="s">
        <v>122</v>
      </c>
      <c r="AU146" s="134" t="s">
        <v>80</v>
      </c>
      <c r="AY146" s="16" t="s">
        <v>121</v>
      </c>
      <c r="BE146" s="135">
        <f>IF(N146="základní",J146,0)</f>
        <v>0</v>
      </c>
      <c r="BF146" s="135">
        <f>IF(N146="snížená",J146,0)</f>
        <v>0</v>
      </c>
      <c r="BG146" s="135">
        <f>IF(N146="zákl. přenesená",J146,0)</f>
        <v>0</v>
      </c>
      <c r="BH146" s="135">
        <f>IF(N146="sníž. přenesená",J146,0)</f>
        <v>0</v>
      </c>
      <c r="BI146" s="135">
        <f>IF(N146="nulová",J146,0)</f>
        <v>0</v>
      </c>
      <c r="BJ146" s="16" t="s">
        <v>78</v>
      </c>
      <c r="BK146" s="135">
        <f>ROUND(I146*H146,2)</f>
        <v>0</v>
      </c>
      <c r="BL146" s="16" t="s">
        <v>134</v>
      </c>
      <c r="BM146" s="134" t="s">
        <v>476</v>
      </c>
    </row>
    <row r="147" spans="2:65" s="1" customFormat="1" ht="6.95" customHeight="1">
      <c r="B147" s="40"/>
      <c r="C147" s="41"/>
      <c r="D147" s="41"/>
      <c r="E147" s="41"/>
      <c r="F147" s="41"/>
      <c r="G147" s="41"/>
      <c r="H147" s="41"/>
      <c r="I147" s="41"/>
      <c r="J147" s="41"/>
      <c r="K147" s="41"/>
      <c r="L147" s="28"/>
    </row>
  </sheetData>
  <autoFilter ref="C121:K146" xr:uid="{00000000-0009-0000-0000-000006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 01 - Všeobecné položky</vt:lpstr>
      <vt:lpstr>SO 02 - Komunikace</vt:lpstr>
      <vt:lpstr>SO 03 - Nový chodník</vt:lpstr>
      <vt:lpstr>SO 04 - Nové plochy pro k...</vt:lpstr>
      <vt:lpstr>SO 05 - Propojovací chodníky</vt:lpstr>
      <vt:lpstr>SO 06 - Sjezdy</vt:lpstr>
      <vt:lpstr>'Rekapitulace stavby'!Názvy_tisku</vt:lpstr>
      <vt:lpstr>'SO 01 - Všeobecné položky'!Názvy_tisku</vt:lpstr>
      <vt:lpstr>'SO 02 - Komunikace'!Názvy_tisku</vt:lpstr>
      <vt:lpstr>'SO 03 - Nový chodník'!Názvy_tisku</vt:lpstr>
      <vt:lpstr>'SO 04 - Nové plochy pro k...'!Názvy_tisku</vt:lpstr>
      <vt:lpstr>'SO 05 - Propojovací chodníky'!Názvy_tisku</vt:lpstr>
      <vt:lpstr>'SO 06 - Sjezdy'!Názvy_tisku</vt:lpstr>
      <vt:lpstr>'Rekapitulace stavby'!Oblast_tisku</vt:lpstr>
      <vt:lpstr>'SO 01 - Všeobecné položky'!Oblast_tisku</vt:lpstr>
      <vt:lpstr>'SO 02 - Komunikace'!Oblast_tisku</vt:lpstr>
      <vt:lpstr>'SO 03 - Nový chodník'!Oblast_tisku</vt:lpstr>
      <vt:lpstr>'SO 04 - Nové plochy pro k...'!Oblast_tisku</vt:lpstr>
      <vt:lpstr>'SO 05 - Propojovací chodníky'!Oblast_tisku</vt:lpstr>
      <vt:lpstr>'SO 06 - Sjezdy'!Oblast_tisku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Gabrlík</dc:creator>
  <cp:lastModifiedBy>Vaclav Safar</cp:lastModifiedBy>
  <dcterms:created xsi:type="dcterms:W3CDTF">2025-07-10T13:05:31Z</dcterms:created>
  <dcterms:modified xsi:type="dcterms:W3CDTF">2025-07-21T17:03:02Z</dcterms:modified>
</cp:coreProperties>
</file>